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3\Acompanhamento mensal PAM\"/>
    </mc:Choice>
  </mc:AlternateContent>
  <xr:revisionPtr revIDLastSave="0" documentId="13_ncr:1_{858E132B-4366-4893-B158-5948CE05C76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023" sheetId="4" r:id="rId1"/>
  </sheets>
  <calcPr calcId="191029"/>
</workbook>
</file>

<file path=xl/calcChain.xml><?xml version="1.0" encoding="utf-8"?>
<calcChain xmlns="http://schemas.openxmlformats.org/spreadsheetml/2006/main">
  <c r="L59" i="4" l="1"/>
  <c r="K64" i="4" l="1"/>
  <c r="L58" i="4"/>
  <c r="L56" i="4"/>
  <c r="L51" i="4"/>
  <c r="L45" i="4"/>
  <c r="L44" i="4"/>
  <c r="L38" i="4"/>
  <c r="L35" i="4"/>
  <c r="L34" i="4"/>
  <c r="L32" i="4"/>
  <c r="L31" i="4"/>
  <c r="L30" i="4"/>
  <c r="L23" i="4"/>
  <c r="L17" i="4"/>
  <c r="L16" i="4"/>
  <c r="L15" i="4"/>
  <c r="L14" i="4"/>
  <c r="L13" i="4"/>
  <c r="L12" i="4"/>
  <c r="L7" i="4"/>
  <c r="L6" i="4"/>
  <c r="L5" i="4"/>
  <c r="L4" i="4"/>
  <c r="L3" i="4"/>
  <c r="L64" i="4" l="1"/>
  <c r="I58" i="4"/>
  <c r="I4" i="4" l="1"/>
  <c r="H4" i="4"/>
  <c r="H62" i="4"/>
  <c r="H61" i="4"/>
  <c r="H60" i="4"/>
  <c r="I59" i="4" s="1"/>
  <c r="H59" i="4"/>
  <c r="H56" i="4"/>
  <c r="I56" i="4" s="1"/>
  <c r="H57" i="4"/>
  <c r="H55" i="4"/>
  <c r="H54" i="4"/>
  <c r="H53" i="4"/>
  <c r="H51" i="4"/>
  <c r="H50" i="4"/>
  <c r="H49" i="4"/>
  <c r="H46" i="4"/>
  <c r="H35" i="4"/>
  <c r="H27" i="4"/>
  <c r="H26" i="4"/>
  <c r="H25" i="4"/>
  <c r="H24" i="4"/>
  <c r="H23" i="4"/>
  <c r="H18" i="4"/>
  <c r="I45" i="4" l="1"/>
  <c r="I32" i="4"/>
  <c r="I51" i="4" l="1"/>
  <c r="I44" i="4"/>
  <c r="I38" i="4"/>
  <c r="I35" i="4"/>
  <c r="I17" i="4"/>
  <c r="I7" i="4"/>
  <c r="I6" i="4"/>
  <c r="H5" i="4" l="1"/>
  <c r="I5" i="4" s="1"/>
  <c r="I23" i="4" l="1"/>
  <c r="H3" i="4"/>
  <c r="I3" i="4" s="1"/>
  <c r="J64" i="4" l="1"/>
  <c r="H64" i="4"/>
  <c r="I64" i="4" l="1"/>
</calcChain>
</file>

<file path=xl/sharedStrings.xml><?xml version="1.0" encoding="utf-8"?>
<sst xmlns="http://schemas.openxmlformats.org/spreadsheetml/2006/main" count="221" uniqueCount="171">
  <si>
    <t>Liderança</t>
  </si>
  <si>
    <t>Recursos Necessários</t>
  </si>
  <si>
    <t>% Por Ação</t>
  </si>
  <si>
    <t>Total por Ação</t>
  </si>
  <si>
    <t>Indicadores</t>
  </si>
  <si>
    <t>Prazo/Execução</t>
  </si>
  <si>
    <t>COMISSÃO: Fiscalização</t>
  </si>
  <si>
    <t>1º ao 4º trimestre</t>
  </si>
  <si>
    <t>Mais acessível e transparente; mais atuante; mais fiscalizador; mais orientador; mais próximo e conectado com Nutricionistas</t>
  </si>
  <si>
    <t>colaboradores</t>
  </si>
  <si>
    <t>Total</t>
  </si>
  <si>
    <t>Evento realizado</t>
  </si>
  <si>
    <t>Nº visitas realizadas /programadas - 90%</t>
  </si>
  <si>
    <t>1 Ação intregrada anual</t>
  </si>
  <si>
    <t>Campanha e Visitas (Secretarias de Saúde, Educação e Assistência Social)</t>
  </si>
  <si>
    <t xml:space="preserve">Coord. Fiscalização  </t>
  </si>
  <si>
    <t xml:space="preserve"> Coord. Fiscalização</t>
  </si>
  <si>
    <t>Coord. Fiscalização</t>
  </si>
  <si>
    <t>Ana Luiza</t>
  </si>
  <si>
    <t>Valores</t>
  </si>
  <si>
    <t>1 reunião de articulação</t>
  </si>
  <si>
    <t>Adquirir assinatura da plataforma Google Meet para ser utilizado nas VF remotas</t>
  </si>
  <si>
    <t>Aquisição</t>
  </si>
  <si>
    <t>nutricionista
cliente - PJ
sociedade civil</t>
  </si>
  <si>
    <t>Magda e Ivete</t>
  </si>
  <si>
    <t>Realizar 1.500 visitas fiscais 
(cálculo previsto com 3 visitas por dia, sendo no mínimo 2 visitas fiscais por dia conforme PNF) 
Realizar visitas fiscais presenciais de acordo com as normativas do Sistema CFN/CRN e Decreto Estadual</t>
  </si>
  <si>
    <t>Supervisão de 100% dos Nutricionistas Fiscais em atividades de fiscalização
(1 por semestre para cada fiscal + 10 dias de interiorização)</t>
  </si>
  <si>
    <t>Realizar a supervisão (Coordenação do Setor)
 nas visitas fiscais presenciais e/ou acomapnhamento de ações de interiorização
(1 por semestre para cada fiscal 
+ 10 dias de interiorização)</t>
  </si>
  <si>
    <t>Ivete</t>
  </si>
  <si>
    <t>Conforme cronograma do Sistema CFN/CRN 
ou outros eventos</t>
  </si>
  <si>
    <t>Ana Lúcia</t>
  </si>
  <si>
    <t>4 Publicações  mês x visualizações 
1 palestra online bimestral (realizadas e salvas no youtube)</t>
  </si>
  <si>
    <t>nutricionista
TND
cliente - PJ
sociedade civil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</si>
  <si>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TDN
- Valorizar e reconhecer o trabalho realizado pelo nutricionista e TDN</t>
  </si>
  <si>
    <t>1º ao 4º trimestre 
(prazo para aquisição: 1º trimestre)</t>
  </si>
  <si>
    <t>Coordenador do setor</t>
  </si>
  <si>
    <t>mínimo 1 publicação de ação de fiscaliação por mês</t>
  </si>
  <si>
    <t>Mais integrador; 
mais articulador; 
mais atuante; 
mais fiscalizador</t>
  </si>
  <si>
    <t>Participar de ações intregradas com o grupo de agentes fiscais das demais profissões regulamentadas
(impedir o exercício ilegal profissionais de outras categorias)</t>
  </si>
  <si>
    <t>Qualificar e atualizar o setor de fiscalização promovendo encontros internos (com participação de palestrantes externos) e grupos de estudo
(espera-se que esta ação tenha impacto positivo nas atividades realizadas pelo setor de fiscalização, qualificando tecnicamente os funcionários, contruindo com o esclarecimento de dúvidas aos nutricionistas, TNDs, empresas e sociedade)</t>
  </si>
  <si>
    <t>Nº de capacitações realizadas
Nº colaboradores atingidos - 100%</t>
  </si>
  <si>
    <t>Qualificar e atualizar o setor de fiscalização por meio da participação em cursos, capacitações e eventos (presenciais e online)
(espera-se que esta ação tenha impacto positivo nas atividades realizadas pelo setor de fiscalização, qualificando tecnicamente os funcionários, contruindo com o esclarecimento de dúvidas aos nutricionistas, TNDs, empresas e sociedade)</t>
  </si>
  <si>
    <t>Analisar e encaminhar as denúncias recebidas 
Impedir o exercício ilegal por falta de esclarecimento e orientação
Desenvolver e divulgar tutorial de denúncias, com esclarecimentos e orientações sobre o processo de formalização de uma denúncia
Desenvolver material orientativo e educativo para nutricionistas, TNDs e Pessoas Jurídicas</t>
  </si>
  <si>
    <t>Contratar estagiários para apoio às ações administrativas do Setor de Fiscalização 
- contratar 2 estagiários de ensino médio (4 horas/dia cada)
- contratar 2 estagiários de ensino superior (4 horas/dia cada)</t>
  </si>
  <si>
    <t>Realizar atividades articuladas para fortalecer as ações e encaminhamentos de fiscalização com outros órgãos e instituições 
(MP, CECANE, FAMURS)</t>
  </si>
  <si>
    <t>Realizar visitas e ações de comunicação, concientização e reconhecimento dos profissionais da nutrição junto aos  Gestores Públicos e Privados.
Realizar ação política junto aos gestores públicos e privados por Conselheiro da Comissão de Fiscalização</t>
  </si>
  <si>
    <t>Mais atuante;
mais ágil; 
mais fiscalizador; 
mais integrador</t>
  </si>
  <si>
    <t>segundo semestre (conforme informação CRN-8)</t>
  </si>
  <si>
    <t>Participar do Encontro de Fiscalização da Região Sul (previsão em Curitiba), contribuindo com sugestões de pauta/temas para o evento
(espera-se que esta ação tenha impacto positivo nas atividades realizadas pelo setor de fiscalização, qualificando tecnicamente os funcionários, contruindo com o esclarecimento de dúvidas aos nutricionistas, TNDs, empresas e sociedade)</t>
  </si>
  <si>
    <t>colaborador
(funcionário)
nutricionista
TND
cliente - PJ
sociedade civil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</si>
  <si>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</si>
  <si>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</si>
  <si>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Colaboradores externos na comissão de fiscalização e em grupos de trabalho relacionados com as ações previstas no PAM da CF</t>
  </si>
  <si>
    <t>colaborobadores (funcoinários)
nutricionista
TND
cliente - PJ
sociedade civil</t>
  </si>
  <si>
    <t>Realizar reuniões e/ou eventos de interiorização
Contar com a participação de conselheiros</t>
  </si>
  <si>
    <t>mais próximo e concetado com Nutricionistas e TND; 
mais integrado; 
mais articulado</t>
  </si>
  <si>
    <t>Coord. 
Comissão</t>
  </si>
  <si>
    <t xml:space="preserve">Realizar no mínimo 60 visitas fiscais em locais de difícil acesso </t>
  </si>
  <si>
    <t>Mais acessível; 
mais atuante; 
mais fiscalizador;
mais orientador; 
mais próximo com Nutricionistas</t>
  </si>
  <si>
    <t>Diminuir o tempo de preenhimento de formulários e facilitar a elaboração de relatórios</t>
  </si>
  <si>
    <t>Realizar 2 ações de interiorização
(1 por semestre)</t>
  </si>
  <si>
    <t xml:space="preserve">Mais acessível;
mais atuante; 
mais fiscalizador;
mais orientador;
mais próximo e conectado com Nutricionistas </t>
  </si>
  <si>
    <t>Realizar 200 visitas fiscais remotas (online)
Realizar VF remotas (online), de acordo com o projeto elaborado pelo setor do CRN-2, assim como com as normativas do Sistema CFN/CRN e Decreto Estadual
(prioridade locais de difícil acesso; Secretarias de Educação e Secretarias de Saúde)</t>
  </si>
  <si>
    <t>Mais acessível e transparente; 
mais ágil; 
mais orientador; 
mais articulado; 
mais proximo e concetado aos Nutricionistas e TND</t>
  </si>
  <si>
    <t>Comissão de fiscalização</t>
  </si>
  <si>
    <t>Mais ágil; 
mais orientador; 
mais atuante; 
mais fiscalizador; 
mais integrado; 
mais próximo e concetado aos Nutricionistas e TND</t>
  </si>
  <si>
    <t>Mais atuante; 
mais fiscalizador;
mais orientador; 
mais ágil;
mais moderno e tecnológico</t>
  </si>
  <si>
    <t xml:space="preserve">Mais acessível;
mais ágil;
mais moderno e tecnológico;
mais atuante; 
mais fiscalizador; 
mais orientador; 
mais próximo e conectado com Nutricionistas </t>
  </si>
  <si>
    <t>Divulgar as ações de fiscalização (internas e externas) realizadas pelo setor
(informações para divulgação serão selecionadas pelo setor de fiscalização e analisadas junto com a Comissão de Fiscalização)</t>
  </si>
  <si>
    <t>Mais atuante; 
mais orientador; 
mais fiscalizador; 
mais integrado; 
mais próximo e concetado aos Nutricionistas e TND</t>
  </si>
  <si>
    <t>Nº de denúncias apuradas / nº de denúncias recebidas
Desenvolver material digital - tutorial e orientação</t>
  </si>
  <si>
    <t>(ação realizada em parceria com a Comissão de Formação Profissional)</t>
  </si>
  <si>
    <t>Mais orientador;
mais atuante;
mais próximo e conectado com Nutricionista e TND</t>
  </si>
  <si>
    <t>março a outubro</t>
  </si>
  <si>
    <t>sociedade,
acadêmicos de nutrição, 
Instituições de Ensino Superior - docentes</t>
  </si>
  <si>
    <t>Mais integrado; 
mais orientador; 
mais proximo e conectado com o Nutricionista e TND; mais articulado</t>
  </si>
  <si>
    <t>Atualizar projeto e imagem e ampliar a ação do Selo de Qualidade Para Serviços de Alimentação:
Imprimir e distribuir novos Selos, com moldura
Realizar uma reunião com SINDHA para apresentação da ação e apoio
Elaborar projeto para campanha de divulgação em mídias eletrônicas (Fiscalização e Ccom)</t>
  </si>
  <si>
    <t>Participar em eventos realizados ou promovidos pelo CFN ou outras Entidades/Instituições (conselheiros)</t>
  </si>
  <si>
    <t>mais articulador; 
mais integrado; 
mais próximo e conectado com nutricionistas, TDNs e sociedade</t>
  </si>
  <si>
    <t>1º bimestre</t>
  </si>
  <si>
    <t>Adiquirir uniformes para identificação dos funcionários nas ações de fiscalização: 
Proposta inicial:
2 coletes para cada fiscal
4 camisetas para cada fiscal</t>
  </si>
  <si>
    <t>Adquirir materiais para atividades externas de fiscalização - mochilas para carregar o notebook, com alça reforçada e impermeável, durante visita fiscal no interior do estado</t>
  </si>
  <si>
    <t>colaborardor
(funcionario)</t>
  </si>
  <si>
    <t xml:space="preserve">Mais acessível e transparente; 
mais atuante; 
mais fiscalizador; 
mais orientador; 
mais próximo e conectado com Nutricionistas </t>
  </si>
  <si>
    <t>Mais acessível e transparente; 
mais atuante; 
mais fiscalizador; 
mais orientador; 
mais próximo e conectado</t>
  </si>
  <si>
    <t xml:space="preserve">Mais acessível e transparente; 
mais atuante; 
mais fiscalizador;  
mais próximo e conectado </t>
  </si>
  <si>
    <t>Mais ágil;
mais fiscalizador;
mais atuante; 
Mais acessível e transparente; 
mais atuante; 
mais fiscalizador; 
mais orientador</t>
  </si>
  <si>
    <t>Nº de encaminhamentos e controle de processos e documentos
Nº de protocolos realizados e agendamento de visitas</t>
  </si>
  <si>
    <t>Objetivo estratégico</t>
  </si>
  <si>
    <t>Ação</t>
  </si>
  <si>
    <t>Público impactado</t>
  </si>
  <si>
    <t>Adquirir a assinatura do aplicativo digital para possibilitar e auxiliar no preenchimento dos formulários de forma digital
Exemplo/sugestão: CLICQ (mensalidade R$ 1.000,00)</t>
  </si>
  <si>
    <t xml:space="preserve">sociedade, 
nutricionista, 
gestores públicos </t>
  </si>
  <si>
    <t>Realizar Ações de Orientação para Acadêmicos
(Projeto Piloto + Integração entre comissões de Formação e Fiscalização)
Desenvolver metodologia da atividade, considerando a IT do CFN</t>
  </si>
  <si>
    <t>Suprimento fiscalização 
1.500 visitas fiscais
(considerando R$ 47,00 por Visita Fiscal)</t>
  </si>
  <si>
    <t>Assinatura do aplicativo digital
(será definido com assessor de TI a plataforma que melhor atende as demandas)</t>
  </si>
  <si>
    <t>Despesa prevista na primeira ação de visitas fiscais</t>
  </si>
  <si>
    <t>Coffee Break (para reunião / evento com 50 pessoas cada)</t>
  </si>
  <si>
    <t>Diária (conselheiro) - 8 diárias</t>
  </si>
  <si>
    <t>Passagem terrestre (conselheiro) - 4 (ida e volta)</t>
  </si>
  <si>
    <t>Ajuda de deslocamento (conselheiro) - 4</t>
  </si>
  <si>
    <t>Locação de transporte - valor já previsto em ação anterior</t>
  </si>
  <si>
    <t>Sem despesas</t>
  </si>
  <si>
    <t>Despesa prevista no PAM da Gestão</t>
  </si>
  <si>
    <t>Sem despesa
(ação prevista no PAM da Ccom com contratação de empresa)</t>
  </si>
  <si>
    <t>Palestrantes (6)</t>
  </si>
  <si>
    <t>Diária (colaborador) -3</t>
  </si>
  <si>
    <t>Ajuda de deslocamento (colaborador) -3</t>
  </si>
  <si>
    <t>Passagem aérea (7 ida e volta)</t>
  </si>
  <si>
    <t>Sem despesa</t>
  </si>
  <si>
    <t>Sem despesa (ação prevista no PAM da CFP)</t>
  </si>
  <si>
    <t>Estagiários -  2 nível superior (Nutrição)
4 horas/dia cada R$ 739,92</t>
  </si>
  <si>
    <t>Passagem terrestre - 4 (ida e volta)</t>
  </si>
  <si>
    <t>Passagem aérea - 10 pessoas
(Curitiba)</t>
  </si>
  <si>
    <t>Passagem terrestre (SM) 1 (ida e volta)</t>
  </si>
  <si>
    <t>Diária - funcionário (8) 2 diárias e 1/2</t>
  </si>
  <si>
    <t>Ajuda de deslocamento - funcionário (8)</t>
  </si>
  <si>
    <t>Ajuda - conselheiro (2) 2 diárias e 1/2</t>
  </si>
  <si>
    <t>Ajuda de deslocamento - conselheiro (2)</t>
  </si>
  <si>
    <t>Ajuda de custo colaborador
Previsão: 10 reuniões (2 a 4 horas cada)</t>
  </si>
  <si>
    <t>Visita fiscal (já previsto valor na primeira ação do PAM)</t>
  </si>
  <si>
    <t>Colete (2 para cada fiscal - 7 fiscais)</t>
  </si>
  <si>
    <t>Camiseta manga curta (4 para cada fiscal - 7 fiscais)</t>
  </si>
  <si>
    <t>Mochila para notebook (1 para cada fiscal = 7 unidades)</t>
  </si>
  <si>
    <t>Mais mais acessível e transparente; mais ágil; mais articulador; mais atuante; mais integrado; mais moderno e tecnológico; mais orientador; mais próximo e conectado com Nutricionistas e TND</t>
  </si>
  <si>
    <t>nutricionistas e acadêmicos, TND e estudantes e IES</t>
  </si>
  <si>
    <t>janeiro a dezembro</t>
  </si>
  <si>
    <t>Estagiários - 2 nível médio -
4 horas/dia cada R$ 591,84</t>
  </si>
  <si>
    <t>Coord. setor</t>
  </si>
  <si>
    <t>Coord. da CF</t>
  </si>
  <si>
    <t>Passagem aérea (1)</t>
  </si>
  <si>
    <t>Passagem terrestre (3)</t>
  </si>
  <si>
    <t>Sandra</t>
  </si>
  <si>
    <t>Inscrição - R$ 1.000,00 por fiscal x 7</t>
  </si>
  <si>
    <t>Inscrição - R$ 500,00 por assistente administrativo x 4</t>
  </si>
  <si>
    <t>Diária - funcionário (12)</t>
  </si>
  <si>
    <t>Passagem terrestre (5 ida e volta)</t>
  </si>
  <si>
    <t>Ajuda de deslocamento - funcionário (12)</t>
  </si>
  <si>
    <t>Assinatura de site 
Alimentos online 
(assinatura para o CRN-2)</t>
  </si>
  <si>
    <t>ações orientadoras</t>
  </si>
  <si>
    <t>Reuniões realizadas</t>
  </si>
  <si>
    <t>Imprimir selos - 50 cópias coloridas</t>
  </si>
  <si>
    <t>Moldura para selo - 50 unidades (quadro vidro)</t>
  </si>
  <si>
    <t>Representação em atividades e ações</t>
  </si>
  <si>
    <t>Passagem aérea - 5 ida e volta - (valor de Brasília)</t>
  </si>
  <si>
    <t>Passagem terrestre - 1 ida e volta (valor SM)</t>
  </si>
  <si>
    <t>Diária (conselheiro) 2/evento x 5</t>
  </si>
  <si>
    <t>Ajuda de deslocamento (conselheiro) - 5</t>
  </si>
  <si>
    <t>Inscrição - 2 (R$ 600,00/cada)</t>
  </si>
  <si>
    <t>Aquisição de 2 coletes e 4 camisitas para cada fiscal</t>
  </si>
  <si>
    <t>Aquisição de 7 mochilas para os computadores utilizados nas visitas fiscais</t>
  </si>
  <si>
    <t>Reuniões ordinárias e extraordinárias
(2 por mês)</t>
  </si>
  <si>
    <t>Aquisição do Google Meet (despesa prevista no PAM Gestão)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</si>
  <si>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</si>
  <si>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Coordenadora da CF</t>
  </si>
  <si>
    <t>Ajuda de custo para conselheiros (8 cons. X 24 reuniões x 4h cada)</t>
  </si>
  <si>
    <t>Magda</t>
  </si>
  <si>
    <t>Miriam</t>
  </si>
  <si>
    <t>Gabriela</t>
  </si>
  <si>
    <t>Ana Lúcia
(tutorial e material orientativo conjunto com ética)</t>
  </si>
  <si>
    <t>Locação de transporte terrestre - locação de carro com motorista - 4 diárias</t>
  </si>
  <si>
    <t>Realizar locação de carro para VF em locais de difícil acesso 
(previsão: 4 dias de visitas fiscais)</t>
  </si>
  <si>
    <t>Diária (conselheiro) 1d.  - 2 cons. 1/2 diaria</t>
  </si>
  <si>
    <t xml:space="preserve">Diária para conselheiro (12 1/2 diária) </t>
  </si>
  <si>
    <t>Ajuda de deslocamento conselheiro (12)</t>
  </si>
  <si>
    <t>Passagem terrestre conselheiro (12 - SM)</t>
  </si>
  <si>
    <t>Despesa realizada</t>
  </si>
  <si>
    <t>Total realização por Ação</t>
  </si>
  <si>
    <t>% Realizado por Ação</t>
  </si>
  <si>
    <t>Ação cancelada conforme ata diretoria e comissões 20/04/23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</si>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</sst>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/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0" fontId="11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/>
    <xf numFmtId="164" fontId="0" fillId="4" borderId="1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10" fontId="0" fillId="0" borderId="5" xfId="0" applyNumberForma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10" fontId="2" fillId="4" borderId="4" xfId="0" applyNumberFormat="1" applyFont="1" applyFill="1" applyBorder="1" applyAlignment="1">
      <alignment horizontal="center" vertical="center" wrapText="1"/>
    </xf>
    <xf numFmtId="10" fontId="2" fillId="4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0" fontId="0" fillId="4" borderId="3" xfId="0" applyNumberFormat="1" applyFill="1" applyBorder="1" applyAlignment="1">
      <alignment horizontal="center" vertical="center" wrapText="1"/>
    </xf>
    <xf numFmtId="10" fontId="0" fillId="4" borderId="4" xfId="0" applyNumberFormat="1" applyFill="1" applyBorder="1" applyAlignment="1">
      <alignment horizontal="center" vertical="center" wrapText="1"/>
    </xf>
    <xf numFmtId="10" fontId="0" fillId="4" borderId="5" xfId="0" applyNumberForma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0A64-4BAF-463F-8C53-1F981C2C6FAD}">
  <sheetPr>
    <pageSetUpPr fitToPage="1"/>
  </sheetPr>
  <dimension ref="A1:P105"/>
  <sheetViews>
    <sheetView tabSelected="1" topLeftCell="D1" zoomScale="80" zoomScaleNormal="80" workbookViewId="0">
      <pane ySplit="2" topLeftCell="A63" activePane="bottomLeft" state="frozen"/>
      <selection activeCell="D1" sqref="D1"/>
      <selection pane="bottomLeft" activeCell="M65" sqref="M65"/>
    </sheetView>
  </sheetViews>
  <sheetFormatPr defaultRowHeight="15.75" x14ac:dyDescent="0.25"/>
  <cols>
    <col min="1" max="1" width="22.85546875" style="23" customWidth="1"/>
    <col min="2" max="2" width="69.85546875" style="6" customWidth="1"/>
    <col min="3" max="3" width="27.140625" style="4" customWidth="1"/>
    <col min="4" max="4" width="17" style="4" customWidth="1"/>
    <col min="5" max="5" width="25.7109375" style="4" customWidth="1"/>
    <col min="6" max="6" width="16" style="4" customWidth="1"/>
    <col min="7" max="7" width="30.140625" style="4" customWidth="1"/>
    <col min="8" max="8" width="19.28515625" style="4" customWidth="1"/>
    <col min="9" max="9" width="17.140625" style="4" customWidth="1"/>
    <col min="10" max="10" width="14.140625" style="4" customWidth="1"/>
    <col min="11" max="11" width="17.42578125" style="4" customWidth="1"/>
    <col min="12" max="12" width="16" style="4" customWidth="1"/>
    <col min="13" max="13" width="16.7109375" style="4" customWidth="1"/>
    <col min="14" max="16384" width="9.140625" style="4"/>
  </cols>
  <sheetData>
    <row r="1" spans="1:16" s="52" customFormat="1" x14ac:dyDescent="0.25">
      <c r="A1" s="147" t="s">
        <v>6</v>
      </c>
      <c r="B1" s="147"/>
      <c r="C1" s="147"/>
      <c r="D1" s="86"/>
      <c r="E1" s="86"/>
      <c r="F1" s="86"/>
      <c r="G1" s="87"/>
      <c r="H1" s="86"/>
      <c r="I1" s="86"/>
      <c r="J1" s="86"/>
      <c r="K1" s="88" t="s">
        <v>170</v>
      </c>
      <c r="L1" s="88"/>
      <c r="M1" s="88"/>
    </row>
    <row r="2" spans="1:16" ht="34.5" customHeight="1" thickBot="1" x14ac:dyDescent="0.3">
      <c r="A2" s="81" t="s">
        <v>88</v>
      </c>
      <c r="B2" s="82" t="s">
        <v>89</v>
      </c>
      <c r="C2" s="82" t="s">
        <v>4</v>
      </c>
      <c r="D2" s="82" t="s">
        <v>90</v>
      </c>
      <c r="E2" s="82" t="s">
        <v>5</v>
      </c>
      <c r="F2" s="82" t="s">
        <v>0</v>
      </c>
      <c r="G2" s="82" t="s">
        <v>1</v>
      </c>
      <c r="H2" s="82" t="s">
        <v>19</v>
      </c>
      <c r="I2" s="82" t="s">
        <v>3</v>
      </c>
      <c r="J2" s="82" t="s">
        <v>2</v>
      </c>
      <c r="K2" s="83" t="s">
        <v>166</v>
      </c>
      <c r="L2" s="84" t="s">
        <v>167</v>
      </c>
      <c r="M2" s="85" t="s">
        <v>168</v>
      </c>
      <c r="N2" s="53"/>
      <c r="O2" s="53"/>
      <c r="P2" s="53"/>
    </row>
    <row r="3" spans="1:16" ht="123.75" customHeight="1" x14ac:dyDescent="0.25">
      <c r="A3" s="68" t="s">
        <v>58</v>
      </c>
      <c r="B3" s="71" t="s">
        <v>25</v>
      </c>
      <c r="C3" s="67" t="s">
        <v>12</v>
      </c>
      <c r="D3" s="68" t="s">
        <v>7</v>
      </c>
      <c r="E3" s="68" t="s">
        <v>23</v>
      </c>
      <c r="F3" s="70" t="s">
        <v>128</v>
      </c>
      <c r="G3" s="69" t="s">
        <v>94</v>
      </c>
      <c r="H3" s="65">
        <f>1500*47</f>
        <v>70500</v>
      </c>
      <c r="I3" s="65">
        <f>SUM(H3)</f>
        <v>70500</v>
      </c>
      <c r="J3" s="66">
        <v>0.27300000000000002</v>
      </c>
      <c r="K3" s="72">
        <v>26283.24</v>
      </c>
      <c r="L3" s="72">
        <f>SUM(K3)</f>
        <v>26283.24</v>
      </c>
      <c r="M3" s="76">
        <v>0.37280000000000002</v>
      </c>
    </row>
    <row r="4" spans="1:16" s="5" customFormat="1" ht="102.75" customHeight="1" x14ac:dyDescent="0.25">
      <c r="A4" s="63" t="s">
        <v>58</v>
      </c>
      <c r="B4" s="13" t="s">
        <v>161</v>
      </c>
      <c r="C4" s="33" t="s">
        <v>57</v>
      </c>
      <c r="D4" s="16" t="s">
        <v>7</v>
      </c>
      <c r="E4" s="16" t="s">
        <v>23</v>
      </c>
      <c r="F4" s="35" t="s">
        <v>128</v>
      </c>
      <c r="G4" s="58" t="s">
        <v>160</v>
      </c>
      <c r="H4" s="37">
        <f>4*750</f>
        <v>3000</v>
      </c>
      <c r="I4" s="37">
        <f>H4</f>
        <v>3000</v>
      </c>
      <c r="J4" s="42">
        <v>1.1599999999999999E-2</v>
      </c>
      <c r="K4" s="73"/>
      <c r="L4" s="73">
        <f>SUM(K4)</f>
        <v>0</v>
      </c>
      <c r="M4" s="77"/>
    </row>
    <row r="5" spans="1:16" ht="100.5" customHeight="1" x14ac:dyDescent="0.25">
      <c r="A5" s="63" t="s">
        <v>66</v>
      </c>
      <c r="B5" s="7" t="s">
        <v>91</v>
      </c>
      <c r="C5" s="28" t="s">
        <v>59</v>
      </c>
      <c r="D5" s="16" t="s">
        <v>7</v>
      </c>
      <c r="E5" s="16" t="s">
        <v>23</v>
      </c>
      <c r="F5" s="19" t="s">
        <v>30</v>
      </c>
      <c r="G5" s="39" t="s">
        <v>95</v>
      </c>
      <c r="H5" s="36">
        <f>1000*12</f>
        <v>12000</v>
      </c>
      <c r="I5" s="36">
        <f>SUM(H5)</f>
        <v>12000</v>
      </c>
      <c r="J5" s="42">
        <v>4.65E-2</v>
      </c>
      <c r="K5" s="73"/>
      <c r="L5" s="73">
        <f>SUM(K5)</f>
        <v>0</v>
      </c>
      <c r="M5" s="77"/>
    </row>
    <row r="6" spans="1:16" s="5" customFormat="1" ht="126" x14ac:dyDescent="0.25">
      <c r="A6" s="63" t="s">
        <v>83</v>
      </c>
      <c r="B6" s="13" t="s">
        <v>27</v>
      </c>
      <c r="C6" s="15" t="s">
        <v>26</v>
      </c>
      <c r="D6" s="16" t="s">
        <v>7</v>
      </c>
      <c r="E6" s="16" t="s">
        <v>23</v>
      </c>
      <c r="F6" s="35" t="s">
        <v>129</v>
      </c>
      <c r="G6" s="31" t="s">
        <v>96</v>
      </c>
      <c r="H6" s="14">
        <v>0</v>
      </c>
      <c r="I6" s="43">
        <f>SUM(H6)</f>
        <v>0</v>
      </c>
      <c r="J6" s="42">
        <v>0</v>
      </c>
      <c r="K6" s="73"/>
      <c r="L6" s="73">
        <f>SUM(K6)</f>
        <v>0</v>
      </c>
      <c r="M6" s="77"/>
    </row>
    <row r="7" spans="1:16" s="5" customFormat="1" ht="31.5" x14ac:dyDescent="0.25">
      <c r="A7" s="94" t="s">
        <v>61</v>
      </c>
      <c r="B7" s="118" t="s">
        <v>54</v>
      </c>
      <c r="C7" s="115" t="s">
        <v>60</v>
      </c>
      <c r="D7" s="112" t="s">
        <v>7</v>
      </c>
      <c r="E7" s="112" t="s">
        <v>23</v>
      </c>
      <c r="F7" s="107" t="s">
        <v>129</v>
      </c>
      <c r="G7" s="32" t="s">
        <v>97</v>
      </c>
      <c r="H7" s="37">
        <v>1000</v>
      </c>
      <c r="I7" s="148">
        <f>SUM(H7:H11)</f>
        <v>8960</v>
      </c>
      <c r="J7" s="157">
        <v>3.4799999999999998E-2</v>
      </c>
      <c r="K7" s="73"/>
      <c r="L7" s="129">
        <f>SUM(K7:K11)</f>
        <v>0</v>
      </c>
      <c r="M7" s="132"/>
    </row>
    <row r="8" spans="1:16" s="5" customFormat="1" ht="33.75" customHeight="1" x14ac:dyDescent="0.25">
      <c r="A8" s="94"/>
      <c r="B8" s="119"/>
      <c r="C8" s="116"/>
      <c r="D8" s="113"/>
      <c r="E8" s="113"/>
      <c r="F8" s="111"/>
      <c r="G8" s="32" t="s">
        <v>98</v>
      </c>
      <c r="H8" s="40">
        <v>3040</v>
      </c>
      <c r="I8" s="156"/>
      <c r="J8" s="158"/>
      <c r="K8" s="73"/>
      <c r="L8" s="130"/>
      <c r="M8" s="133"/>
    </row>
    <row r="9" spans="1:16" s="5" customFormat="1" ht="31.5" x14ac:dyDescent="0.25">
      <c r="A9" s="94"/>
      <c r="B9" s="119"/>
      <c r="C9" s="116"/>
      <c r="D9" s="113"/>
      <c r="E9" s="113"/>
      <c r="F9" s="111"/>
      <c r="G9" s="32" t="s">
        <v>99</v>
      </c>
      <c r="H9" s="40">
        <v>4000</v>
      </c>
      <c r="I9" s="156"/>
      <c r="J9" s="158"/>
      <c r="K9" s="73"/>
      <c r="L9" s="130"/>
      <c r="M9" s="133"/>
    </row>
    <row r="10" spans="1:16" s="5" customFormat="1" ht="31.5" x14ac:dyDescent="0.25">
      <c r="A10" s="94"/>
      <c r="B10" s="119"/>
      <c r="C10" s="116"/>
      <c r="D10" s="113"/>
      <c r="E10" s="113"/>
      <c r="F10" s="111"/>
      <c r="G10" s="32" t="s">
        <v>100</v>
      </c>
      <c r="H10" s="40">
        <v>920</v>
      </c>
      <c r="I10" s="156"/>
      <c r="J10" s="158"/>
      <c r="K10" s="73"/>
      <c r="L10" s="130"/>
      <c r="M10" s="133"/>
    </row>
    <row r="11" spans="1:16" s="5" customFormat="1" ht="39" customHeight="1" x14ac:dyDescent="0.25">
      <c r="A11" s="94"/>
      <c r="B11" s="120"/>
      <c r="C11" s="117"/>
      <c r="D11" s="114"/>
      <c r="E11" s="114"/>
      <c r="F11" s="108"/>
      <c r="G11" s="32" t="s">
        <v>101</v>
      </c>
      <c r="H11" s="37">
        <v>0</v>
      </c>
      <c r="I11" s="149"/>
      <c r="J11" s="159"/>
      <c r="K11" s="73"/>
      <c r="L11" s="131"/>
      <c r="M11" s="134"/>
    </row>
    <row r="12" spans="1:16" ht="137.25" customHeight="1" x14ac:dyDescent="0.25">
      <c r="A12" s="63" t="s">
        <v>8</v>
      </c>
      <c r="B12" s="7" t="s">
        <v>62</v>
      </c>
      <c r="C12" s="12" t="s">
        <v>12</v>
      </c>
      <c r="D12" s="16" t="s">
        <v>7</v>
      </c>
      <c r="E12" s="16" t="s">
        <v>23</v>
      </c>
      <c r="F12" s="12" t="s">
        <v>16</v>
      </c>
      <c r="G12" s="31" t="s">
        <v>102</v>
      </c>
      <c r="H12" s="14">
        <v>0</v>
      </c>
      <c r="I12" s="14">
        <v>0</v>
      </c>
      <c r="J12" s="42">
        <v>0</v>
      </c>
      <c r="K12" s="73"/>
      <c r="L12" s="73">
        <f>SUM(K12)</f>
        <v>0</v>
      </c>
      <c r="M12" s="77"/>
    </row>
    <row r="13" spans="1:16" s="5" customFormat="1" ht="165.75" customHeight="1" x14ac:dyDescent="0.25">
      <c r="A13" s="63" t="s">
        <v>67</v>
      </c>
      <c r="B13" s="13" t="s">
        <v>21</v>
      </c>
      <c r="C13" s="15" t="s">
        <v>22</v>
      </c>
      <c r="D13" s="16" t="s">
        <v>34</v>
      </c>
      <c r="E13" s="16" t="s">
        <v>23</v>
      </c>
      <c r="F13" s="12" t="s">
        <v>24</v>
      </c>
      <c r="G13" s="17" t="s">
        <v>103</v>
      </c>
      <c r="H13" s="14">
        <v>0</v>
      </c>
      <c r="I13" s="14">
        <v>0</v>
      </c>
      <c r="J13" s="42">
        <v>0</v>
      </c>
      <c r="K13" s="73"/>
      <c r="L13" s="73">
        <f>SUM(K13)</f>
        <v>0</v>
      </c>
      <c r="M13" s="77"/>
    </row>
    <row r="14" spans="1:16" s="5" customFormat="1" ht="135.75" customHeight="1" x14ac:dyDescent="0.25">
      <c r="A14" s="63" t="s">
        <v>63</v>
      </c>
      <c r="B14" s="13" t="s">
        <v>33</v>
      </c>
      <c r="C14" s="15" t="s">
        <v>31</v>
      </c>
      <c r="D14" s="16" t="s">
        <v>7</v>
      </c>
      <c r="E14" s="16" t="s">
        <v>32</v>
      </c>
      <c r="F14" s="19" t="s">
        <v>64</v>
      </c>
      <c r="G14" s="17" t="s">
        <v>104</v>
      </c>
      <c r="H14" s="14">
        <v>0</v>
      </c>
      <c r="I14" s="14">
        <v>0</v>
      </c>
      <c r="J14" s="42">
        <v>0</v>
      </c>
      <c r="K14" s="73"/>
      <c r="L14" s="73">
        <f>SUM(K14)</f>
        <v>0</v>
      </c>
      <c r="M14" s="77"/>
    </row>
    <row r="15" spans="1:16" ht="126" x14ac:dyDescent="0.25">
      <c r="A15" s="63" t="s">
        <v>63</v>
      </c>
      <c r="B15" s="17" t="s">
        <v>68</v>
      </c>
      <c r="C15" s="20" t="s">
        <v>36</v>
      </c>
      <c r="D15" s="16" t="s">
        <v>7</v>
      </c>
      <c r="E15" s="16" t="s">
        <v>32</v>
      </c>
      <c r="F15" s="20" t="s">
        <v>35</v>
      </c>
      <c r="G15" s="17" t="s">
        <v>104</v>
      </c>
      <c r="H15" s="14">
        <v>0</v>
      </c>
      <c r="I15" s="14">
        <v>0</v>
      </c>
      <c r="J15" s="42">
        <v>0</v>
      </c>
      <c r="K15" s="73"/>
      <c r="L15" s="73">
        <f>SUM(K15)</f>
        <v>0</v>
      </c>
      <c r="M15" s="77"/>
    </row>
    <row r="16" spans="1:16" ht="96.75" customHeight="1" x14ac:dyDescent="0.25">
      <c r="A16" s="63" t="s">
        <v>37</v>
      </c>
      <c r="B16" s="17" t="s">
        <v>38</v>
      </c>
      <c r="C16" s="20" t="s">
        <v>13</v>
      </c>
      <c r="D16" s="16" t="s">
        <v>7</v>
      </c>
      <c r="E16" s="16" t="s">
        <v>23</v>
      </c>
      <c r="F16" s="20" t="s">
        <v>17</v>
      </c>
      <c r="G16" s="17" t="s">
        <v>96</v>
      </c>
      <c r="H16" s="14">
        <v>0</v>
      </c>
      <c r="I16" s="14">
        <v>0</v>
      </c>
      <c r="J16" s="42">
        <v>0</v>
      </c>
      <c r="K16" s="73"/>
      <c r="L16" s="73">
        <f>SUM(K16)</f>
        <v>0</v>
      </c>
      <c r="M16" s="77"/>
    </row>
    <row r="17" spans="1:13" s="11" customFormat="1" ht="26.1" customHeight="1" x14ac:dyDescent="0.25">
      <c r="A17" s="97" t="s">
        <v>65</v>
      </c>
      <c r="B17" s="123" t="s">
        <v>39</v>
      </c>
      <c r="C17" s="97" t="s">
        <v>40</v>
      </c>
      <c r="D17" s="97" t="s">
        <v>7</v>
      </c>
      <c r="E17" s="104" t="s">
        <v>53</v>
      </c>
      <c r="F17" s="122" t="s">
        <v>132</v>
      </c>
      <c r="G17" s="7" t="s">
        <v>105</v>
      </c>
      <c r="H17" s="57">
        <v>900</v>
      </c>
      <c r="I17" s="127">
        <f>SUM(H17:H22)</f>
        <v>6560</v>
      </c>
      <c r="J17" s="124">
        <v>2.5399999999999999E-2</v>
      </c>
      <c r="K17" s="74"/>
      <c r="L17" s="135">
        <f>SUM(K17:K22)</f>
        <v>0</v>
      </c>
      <c r="M17" s="138"/>
    </row>
    <row r="18" spans="1:13" s="11" customFormat="1" ht="26.1" customHeight="1" x14ac:dyDescent="0.25">
      <c r="A18" s="97"/>
      <c r="B18" s="123"/>
      <c r="C18" s="97"/>
      <c r="D18" s="97"/>
      <c r="E18" s="105"/>
      <c r="F18" s="122"/>
      <c r="G18" s="7" t="s">
        <v>131</v>
      </c>
      <c r="H18" s="57">
        <f>3*340</f>
        <v>1020</v>
      </c>
      <c r="I18" s="127"/>
      <c r="J18" s="124"/>
      <c r="K18" s="74"/>
      <c r="L18" s="136"/>
      <c r="M18" s="139"/>
    </row>
    <row r="19" spans="1:13" s="11" customFormat="1" ht="26.1" customHeight="1" x14ac:dyDescent="0.25">
      <c r="A19" s="97"/>
      <c r="B19" s="123"/>
      <c r="C19" s="97"/>
      <c r="D19" s="97"/>
      <c r="E19" s="105"/>
      <c r="F19" s="122"/>
      <c r="G19" s="7" t="s">
        <v>130</v>
      </c>
      <c r="H19" s="57">
        <v>2600</v>
      </c>
      <c r="I19" s="127"/>
      <c r="J19" s="124"/>
      <c r="K19" s="74"/>
      <c r="L19" s="136"/>
      <c r="M19" s="139"/>
    </row>
    <row r="20" spans="1:13" s="11" customFormat="1" ht="26.1" customHeight="1" x14ac:dyDescent="0.25">
      <c r="A20" s="97"/>
      <c r="B20" s="123"/>
      <c r="C20" s="97"/>
      <c r="D20" s="97"/>
      <c r="E20" s="105"/>
      <c r="F20" s="122"/>
      <c r="G20" s="44" t="s">
        <v>106</v>
      </c>
      <c r="H20" s="41">
        <v>1350</v>
      </c>
      <c r="I20" s="127"/>
      <c r="J20" s="124"/>
      <c r="K20" s="74"/>
      <c r="L20" s="136"/>
      <c r="M20" s="139"/>
    </row>
    <row r="21" spans="1:13" s="11" customFormat="1" ht="26.1" customHeight="1" x14ac:dyDescent="0.25">
      <c r="A21" s="97"/>
      <c r="B21" s="123"/>
      <c r="C21" s="97"/>
      <c r="D21" s="97"/>
      <c r="E21" s="105"/>
      <c r="F21" s="122"/>
      <c r="G21" s="126" t="s">
        <v>107</v>
      </c>
      <c r="H21" s="127">
        <v>690</v>
      </c>
      <c r="I21" s="127"/>
      <c r="J21" s="124"/>
      <c r="K21" s="74"/>
      <c r="L21" s="136"/>
      <c r="M21" s="139"/>
    </row>
    <row r="22" spans="1:13" s="11" customFormat="1" ht="23.25" customHeight="1" x14ac:dyDescent="0.25">
      <c r="A22" s="97"/>
      <c r="B22" s="123"/>
      <c r="C22" s="97"/>
      <c r="D22" s="97"/>
      <c r="E22" s="106"/>
      <c r="F22" s="122"/>
      <c r="G22" s="126"/>
      <c r="H22" s="127"/>
      <c r="I22" s="127"/>
      <c r="J22" s="124"/>
      <c r="K22" s="74"/>
      <c r="L22" s="137"/>
      <c r="M22" s="140"/>
    </row>
    <row r="23" spans="1:13" ht="37.5" customHeight="1" x14ac:dyDescent="0.25">
      <c r="A23" s="97" t="s">
        <v>65</v>
      </c>
      <c r="B23" s="123" t="s">
        <v>41</v>
      </c>
      <c r="C23" s="115" t="s">
        <v>40</v>
      </c>
      <c r="D23" s="121" t="s">
        <v>7</v>
      </c>
      <c r="E23" s="112" t="s">
        <v>53</v>
      </c>
      <c r="F23" s="94" t="s">
        <v>17</v>
      </c>
      <c r="G23" s="18" t="s">
        <v>133</v>
      </c>
      <c r="H23" s="40">
        <f>7*1000</f>
        <v>7000</v>
      </c>
      <c r="I23" s="141">
        <f xml:space="preserve"> SUM(H23:H29)</f>
        <v>32260</v>
      </c>
      <c r="J23" s="144">
        <v>0.1249</v>
      </c>
      <c r="K23" s="73"/>
      <c r="L23" s="129">
        <f>SUM(K23:K29)</f>
        <v>0</v>
      </c>
      <c r="M23" s="132"/>
    </row>
    <row r="24" spans="1:13" ht="39" customHeight="1" x14ac:dyDescent="0.25">
      <c r="A24" s="97"/>
      <c r="B24" s="123"/>
      <c r="C24" s="116"/>
      <c r="D24" s="121"/>
      <c r="E24" s="113"/>
      <c r="F24" s="94"/>
      <c r="G24" s="34" t="s">
        <v>134</v>
      </c>
      <c r="H24" s="40">
        <f>4*500</f>
        <v>2000</v>
      </c>
      <c r="I24" s="142"/>
      <c r="J24" s="145"/>
      <c r="K24" s="73"/>
      <c r="L24" s="130"/>
      <c r="M24" s="133"/>
    </row>
    <row r="25" spans="1:13" ht="23.25" customHeight="1" x14ac:dyDescent="0.25">
      <c r="A25" s="97"/>
      <c r="B25" s="123"/>
      <c r="C25" s="116"/>
      <c r="D25" s="121"/>
      <c r="E25" s="113"/>
      <c r="F25" s="94"/>
      <c r="G25" s="7" t="s">
        <v>135</v>
      </c>
      <c r="H25" s="45">
        <f>12*450</f>
        <v>5400</v>
      </c>
      <c r="I25" s="142"/>
      <c r="J25" s="145"/>
      <c r="K25" s="73"/>
      <c r="L25" s="130"/>
      <c r="M25" s="133"/>
    </row>
    <row r="26" spans="1:13" ht="41.25" customHeight="1" x14ac:dyDescent="0.25">
      <c r="A26" s="97"/>
      <c r="B26" s="123"/>
      <c r="C26" s="116"/>
      <c r="D26" s="121"/>
      <c r="E26" s="113"/>
      <c r="F26" s="94"/>
      <c r="G26" s="39" t="s">
        <v>136</v>
      </c>
      <c r="H26" s="40">
        <f>5*340</f>
        <v>1700</v>
      </c>
      <c r="I26" s="142"/>
      <c r="J26" s="145"/>
      <c r="K26" s="73"/>
      <c r="L26" s="130"/>
      <c r="M26" s="133"/>
    </row>
    <row r="27" spans="1:13" ht="33" customHeight="1" x14ac:dyDescent="0.25">
      <c r="A27" s="97"/>
      <c r="B27" s="123"/>
      <c r="C27" s="116"/>
      <c r="D27" s="121"/>
      <c r="E27" s="113"/>
      <c r="F27" s="94"/>
      <c r="G27" s="39" t="s">
        <v>137</v>
      </c>
      <c r="H27" s="40">
        <f>12*230</f>
        <v>2760</v>
      </c>
      <c r="I27" s="142"/>
      <c r="J27" s="145"/>
      <c r="K27" s="73"/>
      <c r="L27" s="130"/>
      <c r="M27" s="133"/>
    </row>
    <row r="28" spans="1:13" ht="34.5" customHeight="1" x14ac:dyDescent="0.25">
      <c r="A28" s="97"/>
      <c r="B28" s="123"/>
      <c r="C28" s="116"/>
      <c r="D28" s="121"/>
      <c r="E28" s="113"/>
      <c r="F28" s="94"/>
      <c r="G28" s="39" t="s">
        <v>108</v>
      </c>
      <c r="H28" s="40">
        <v>12600</v>
      </c>
      <c r="I28" s="142"/>
      <c r="J28" s="145"/>
      <c r="K28" s="73"/>
      <c r="L28" s="130"/>
      <c r="M28" s="133"/>
    </row>
    <row r="29" spans="1:13" ht="60" customHeight="1" x14ac:dyDescent="0.25">
      <c r="A29" s="97"/>
      <c r="B29" s="123"/>
      <c r="C29" s="117"/>
      <c r="D29" s="121"/>
      <c r="E29" s="114"/>
      <c r="F29" s="94"/>
      <c r="G29" s="7" t="s">
        <v>138</v>
      </c>
      <c r="H29" s="40">
        <v>800</v>
      </c>
      <c r="I29" s="143"/>
      <c r="J29" s="146"/>
      <c r="K29" s="73"/>
      <c r="L29" s="131"/>
      <c r="M29" s="134"/>
    </row>
    <row r="30" spans="1:13" ht="141.75" x14ac:dyDescent="0.25">
      <c r="A30" s="63" t="s">
        <v>69</v>
      </c>
      <c r="B30" s="18" t="s">
        <v>42</v>
      </c>
      <c r="C30" s="12" t="s">
        <v>70</v>
      </c>
      <c r="D30" s="16" t="s">
        <v>7</v>
      </c>
      <c r="E30" s="16" t="s">
        <v>32</v>
      </c>
      <c r="F30" s="35" t="s">
        <v>159</v>
      </c>
      <c r="G30" s="7" t="s">
        <v>109</v>
      </c>
      <c r="H30" s="40">
        <v>0</v>
      </c>
      <c r="I30" s="40">
        <v>0</v>
      </c>
      <c r="J30" s="42">
        <v>0</v>
      </c>
      <c r="K30" s="73"/>
      <c r="L30" s="73">
        <f>SUM(K30)</f>
        <v>0</v>
      </c>
      <c r="M30" s="77"/>
    </row>
    <row r="31" spans="1:13" ht="104.25" customHeight="1" x14ac:dyDescent="0.25">
      <c r="A31" s="63" t="s">
        <v>72</v>
      </c>
      <c r="B31" s="29" t="s">
        <v>93</v>
      </c>
      <c r="C31" s="55" t="s">
        <v>139</v>
      </c>
      <c r="D31" s="30" t="s">
        <v>73</v>
      </c>
      <c r="E31" s="30" t="s">
        <v>74</v>
      </c>
      <c r="F31" s="35" t="s">
        <v>71</v>
      </c>
      <c r="G31" s="7" t="s">
        <v>110</v>
      </c>
      <c r="H31" s="40">
        <v>0</v>
      </c>
      <c r="I31" s="40">
        <v>0</v>
      </c>
      <c r="J31" s="42">
        <v>0</v>
      </c>
      <c r="K31" s="73"/>
      <c r="L31" s="73">
        <f>SUM(K31)</f>
        <v>0</v>
      </c>
      <c r="M31" s="77"/>
    </row>
    <row r="32" spans="1:13" ht="64.5" customHeight="1" x14ac:dyDescent="0.25">
      <c r="A32" s="121" t="s">
        <v>86</v>
      </c>
      <c r="B32" s="95" t="s">
        <v>43</v>
      </c>
      <c r="C32" s="107" t="s">
        <v>87</v>
      </c>
      <c r="D32" s="121" t="s">
        <v>7</v>
      </c>
      <c r="E32" s="121" t="s">
        <v>9</v>
      </c>
      <c r="F32" s="94" t="s">
        <v>15</v>
      </c>
      <c r="G32" s="34" t="s">
        <v>127</v>
      </c>
      <c r="H32" s="50">
        <v>14204.16</v>
      </c>
      <c r="I32" s="127">
        <f>SUM(H32:H33)</f>
        <v>31962.240000000002</v>
      </c>
      <c r="J32" s="125">
        <v>0.12379999999999999</v>
      </c>
      <c r="K32" s="73"/>
      <c r="L32" s="129">
        <f>SUM(K32:K33)</f>
        <v>5551.78</v>
      </c>
      <c r="M32" s="132">
        <v>0.17369999999999999</v>
      </c>
    </row>
    <row r="33" spans="1:13" ht="67.5" customHeight="1" x14ac:dyDescent="0.25">
      <c r="A33" s="121"/>
      <c r="B33" s="95"/>
      <c r="C33" s="108"/>
      <c r="D33" s="121"/>
      <c r="E33" s="121"/>
      <c r="F33" s="94"/>
      <c r="G33" s="34" t="s">
        <v>111</v>
      </c>
      <c r="H33" s="50">
        <v>17758.080000000002</v>
      </c>
      <c r="I33" s="127"/>
      <c r="J33" s="125"/>
      <c r="K33" s="73">
        <v>5551.78</v>
      </c>
      <c r="L33" s="131"/>
      <c r="M33" s="134"/>
    </row>
    <row r="34" spans="1:13" ht="70.5" customHeight="1" x14ac:dyDescent="0.25">
      <c r="A34" s="63" t="s">
        <v>37</v>
      </c>
      <c r="B34" s="13" t="s">
        <v>44</v>
      </c>
      <c r="C34" s="12" t="s">
        <v>20</v>
      </c>
      <c r="D34" s="16" t="s">
        <v>7</v>
      </c>
      <c r="E34" s="16" t="s">
        <v>92</v>
      </c>
      <c r="F34" s="12" t="s">
        <v>158</v>
      </c>
      <c r="G34" s="17" t="s">
        <v>109</v>
      </c>
      <c r="H34" s="40">
        <v>0</v>
      </c>
      <c r="I34" s="40">
        <v>0</v>
      </c>
      <c r="J34" s="42">
        <v>0</v>
      </c>
      <c r="K34" s="73"/>
      <c r="L34" s="73">
        <f>SUM(K34)</f>
        <v>0</v>
      </c>
      <c r="M34" s="77"/>
    </row>
    <row r="35" spans="1:13" ht="33.75" customHeight="1" x14ac:dyDescent="0.25">
      <c r="A35" s="121" t="s">
        <v>46</v>
      </c>
      <c r="B35" s="95" t="s">
        <v>45</v>
      </c>
      <c r="C35" s="94" t="s">
        <v>14</v>
      </c>
      <c r="D35" s="121" t="s">
        <v>7</v>
      </c>
      <c r="E35" s="121" t="s">
        <v>92</v>
      </c>
      <c r="F35" s="94" t="s">
        <v>18</v>
      </c>
      <c r="G35" s="17" t="s">
        <v>112</v>
      </c>
      <c r="H35" s="40">
        <f>4*350</f>
        <v>1400</v>
      </c>
      <c r="I35" s="141">
        <f>SUM(H35:H37)</f>
        <v>3460</v>
      </c>
      <c r="J35" s="144">
        <v>1.34E-2</v>
      </c>
      <c r="K35" s="73"/>
      <c r="L35" s="129">
        <f>SUM(K35:K37)</f>
        <v>0</v>
      </c>
      <c r="M35" s="132"/>
    </row>
    <row r="36" spans="1:13" ht="37.5" customHeight="1" x14ac:dyDescent="0.25">
      <c r="A36" s="121"/>
      <c r="B36" s="95"/>
      <c r="C36" s="94"/>
      <c r="D36" s="121"/>
      <c r="E36" s="121"/>
      <c r="F36" s="94"/>
      <c r="G36" s="17" t="s">
        <v>162</v>
      </c>
      <c r="H36" s="40">
        <v>1140</v>
      </c>
      <c r="I36" s="142"/>
      <c r="J36" s="145"/>
      <c r="K36" s="73"/>
      <c r="L36" s="130"/>
      <c r="M36" s="133"/>
    </row>
    <row r="37" spans="1:13" ht="44.25" customHeight="1" x14ac:dyDescent="0.25">
      <c r="A37" s="121"/>
      <c r="B37" s="95"/>
      <c r="C37" s="94"/>
      <c r="D37" s="121"/>
      <c r="E37" s="121"/>
      <c r="F37" s="94"/>
      <c r="G37" s="17" t="s">
        <v>100</v>
      </c>
      <c r="H37" s="40">
        <v>920</v>
      </c>
      <c r="I37" s="143"/>
      <c r="J37" s="146"/>
      <c r="K37" s="73"/>
      <c r="L37" s="131"/>
      <c r="M37" s="134"/>
    </row>
    <row r="38" spans="1:13" ht="36.75" customHeight="1" x14ac:dyDescent="0.25">
      <c r="A38" s="94" t="s">
        <v>75</v>
      </c>
      <c r="B38" s="128" t="s">
        <v>48</v>
      </c>
      <c r="C38" s="96" t="s">
        <v>11</v>
      </c>
      <c r="D38" s="96" t="s">
        <v>47</v>
      </c>
      <c r="E38" s="96" t="s">
        <v>49</v>
      </c>
      <c r="F38" s="96" t="s">
        <v>156</v>
      </c>
      <c r="G38" s="8" t="s">
        <v>113</v>
      </c>
      <c r="H38" s="43">
        <v>15000</v>
      </c>
      <c r="I38" s="150">
        <f>SUM(H38:H43)</f>
        <v>28890</v>
      </c>
      <c r="J38" s="153">
        <v>0.1119</v>
      </c>
      <c r="K38" s="89"/>
      <c r="L38" s="160">
        <f>SUM(K38:K43)</f>
        <v>0</v>
      </c>
      <c r="M38" s="163" t="s">
        <v>169</v>
      </c>
    </row>
    <row r="39" spans="1:13" ht="34.5" customHeight="1" x14ac:dyDescent="0.25">
      <c r="A39" s="94"/>
      <c r="B39" s="128"/>
      <c r="C39" s="96"/>
      <c r="D39" s="96"/>
      <c r="E39" s="96"/>
      <c r="F39" s="96"/>
      <c r="G39" s="7" t="s">
        <v>114</v>
      </c>
      <c r="H39" s="43">
        <v>340</v>
      </c>
      <c r="I39" s="151"/>
      <c r="J39" s="154"/>
      <c r="K39" s="89"/>
      <c r="L39" s="161"/>
      <c r="M39" s="164"/>
    </row>
    <row r="40" spans="1:13" ht="31.5" x14ac:dyDescent="0.25">
      <c r="A40" s="94"/>
      <c r="B40" s="128"/>
      <c r="C40" s="96"/>
      <c r="D40" s="96"/>
      <c r="E40" s="96"/>
      <c r="F40" s="96"/>
      <c r="G40" s="7" t="s">
        <v>115</v>
      </c>
      <c r="H40" s="43">
        <v>9000</v>
      </c>
      <c r="I40" s="151"/>
      <c r="J40" s="154"/>
      <c r="K40" s="89"/>
      <c r="L40" s="161"/>
      <c r="M40" s="164"/>
    </row>
    <row r="41" spans="1:13" ht="38.25" customHeight="1" x14ac:dyDescent="0.25">
      <c r="A41" s="94"/>
      <c r="B41" s="128"/>
      <c r="C41" s="96"/>
      <c r="D41" s="96"/>
      <c r="E41" s="96"/>
      <c r="F41" s="96"/>
      <c r="G41" s="7" t="s">
        <v>116</v>
      </c>
      <c r="H41" s="43">
        <v>1840</v>
      </c>
      <c r="I41" s="151"/>
      <c r="J41" s="154"/>
      <c r="K41" s="89"/>
      <c r="L41" s="161"/>
      <c r="M41" s="164"/>
    </row>
    <row r="42" spans="1:13" ht="36" customHeight="1" x14ac:dyDescent="0.25">
      <c r="A42" s="94"/>
      <c r="B42" s="128"/>
      <c r="C42" s="96"/>
      <c r="D42" s="96"/>
      <c r="E42" s="96"/>
      <c r="F42" s="96"/>
      <c r="G42" s="8" t="s">
        <v>117</v>
      </c>
      <c r="H42" s="43">
        <v>2250</v>
      </c>
      <c r="I42" s="151"/>
      <c r="J42" s="154"/>
      <c r="K42" s="89"/>
      <c r="L42" s="161"/>
      <c r="M42" s="164"/>
    </row>
    <row r="43" spans="1:13" ht="39.75" customHeight="1" x14ac:dyDescent="0.25">
      <c r="A43" s="94"/>
      <c r="B43" s="128"/>
      <c r="C43" s="96"/>
      <c r="D43" s="96"/>
      <c r="E43" s="96"/>
      <c r="F43" s="96"/>
      <c r="G43" s="8" t="s">
        <v>118</v>
      </c>
      <c r="H43" s="43">
        <v>460</v>
      </c>
      <c r="I43" s="152"/>
      <c r="J43" s="155"/>
      <c r="K43" s="89"/>
      <c r="L43" s="162"/>
      <c r="M43" s="165"/>
    </row>
    <row r="44" spans="1:13" ht="78.75" x14ac:dyDescent="0.25">
      <c r="A44" s="62" t="s">
        <v>55</v>
      </c>
      <c r="B44" s="32" t="s">
        <v>52</v>
      </c>
      <c r="C44" s="55" t="s">
        <v>140</v>
      </c>
      <c r="D44" s="15" t="s">
        <v>7</v>
      </c>
      <c r="E44" s="16" t="s">
        <v>32</v>
      </c>
      <c r="F44" s="15" t="s">
        <v>157</v>
      </c>
      <c r="G44" s="8" t="s">
        <v>119</v>
      </c>
      <c r="H44" s="40">
        <v>1000</v>
      </c>
      <c r="I44" s="43">
        <f>SUM(H44)</f>
        <v>1000</v>
      </c>
      <c r="J44" s="64">
        <v>3.8E-3</v>
      </c>
      <c r="K44" s="73"/>
      <c r="L44" s="73">
        <f>SUM(K44)</f>
        <v>0</v>
      </c>
      <c r="M44" s="77"/>
    </row>
    <row r="45" spans="1:13" ht="50.25" customHeight="1" x14ac:dyDescent="0.25">
      <c r="A45" s="94" t="s">
        <v>50</v>
      </c>
      <c r="B45" s="128" t="s">
        <v>76</v>
      </c>
      <c r="C45" s="96" t="s">
        <v>51</v>
      </c>
      <c r="D45" s="96" t="s">
        <v>7</v>
      </c>
      <c r="E45" s="121" t="s">
        <v>23</v>
      </c>
      <c r="F45" s="96" t="s">
        <v>28</v>
      </c>
      <c r="G45" s="38" t="s">
        <v>120</v>
      </c>
      <c r="H45" s="27">
        <v>0</v>
      </c>
      <c r="I45" s="141">
        <f>SUM(H45:H50)</f>
        <v>5960</v>
      </c>
      <c r="J45" s="144">
        <v>2.3099999999999999E-2</v>
      </c>
      <c r="K45" s="73"/>
      <c r="L45" s="129">
        <f>SUM(K45:K50)</f>
        <v>0</v>
      </c>
      <c r="M45" s="132"/>
    </row>
    <row r="46" spans="1:13" ht="45.75" customHeight="1" x14ac:dyDescent="0.25">
      <c r="A46" s="94"/>
      <c r="B46" s="128"/>
      <c r="C46" s="96"/>
      <c r="D46" s="96"/>
      <c r="E46" s="121"/>
      <c r="F46" s="96"/>
      <c r="G46" s="38" t="s">
        <v>99</v>
      </c>
      <c r="H46" s="43">
        <f>4*350</f>
        <v>1400</v>
      </c>
      <c r="I46" s="142"/>
      <c r="J46" s="145"/>
      <c r="K46" s="73"/>
      <c r="L46" s="130"/>
      <c r="M46" s="133"/>
    </row>
    <row r="47" spans="1:13" ht="38.25" customHeight="1" x14ac:dyDescent="0.25">
      <c r="A47" s="94"/>
      <c r="B47" s="128"/>
      <c r="C47" s="96"/>
      <c r="D47" s="96"/>
      <c r="E47" s="121"/>
      <c r="F47" s="96"/>
      <c r="G47" s="38" t="s">
        <v>100</v>
      </c>
      <c r="H47" s="43">
        <v>920</v>
      </c>
      <c r="I47" s="142"/>
      <c r="J47" s="145"/>
      <c r="K47" s="73"/>
      <c r="L47" s="130"/>
      <c r="M47" s="133"/>
    </row>
    <row r="48" spans="1:13" ht="38.25" customHeight="1" x14ac:dyDescent="0.25">
      <c r="A48" s="94"/>
      <c r="B48" s="128"/>
      <c r="C48" s="96"/>
      <c r="D48" s="96"/>
      <c r="E48" s="121"/>
      <c r="F48" s="96"/>
      <c r="G48" s="59" t="s">
        <v>162</v>
      </c>
      <c r="H48" s="57">
        <v>1140</v>
      </c>
      <c r="I48" s="142"/>
      <c r="J48" s="145"/>
      <c r="K48" s="73"/>
      <c r="L48" s="130"/>
      <c r="M48" s="133"/>
    </row>
    <row r="49" spans="1:13" ht="30" x14ac:dyDescent="0.25">
      <c r="A49" s="94"/>
      <c r="B49" s="128"/>
      <c r="C49" s="96"/>
      <c r="D49" s="96"/>
      <c r="E49" s="121"/>
      <c r="F49" s="96"/>
      <c r="G49" s="60" t="s">
        <v>141</v>
      </c>
      <c r="H49" s="37">
        <f>50*10</f>
        <v>500</v>
      </c>
      <c r="I49" s="142"/>
      <c r="J49" s="145"/>
      <c r="K49" s="73"/>
      <c r="L49" s="130"/>
      <c r="M49" s="133"/>
    </row>
    <row r="50" spans="1:13" ht="39" customHeight="1" x14ac:dyDescent="0.25">
      <c r="A50" s="94"/>
      <c r="B50" s="128"/>
      <c r="C50" s="96"/>
      <c r="D50" s="96"/>
      <c r="E50" s="121"/>
      <c r="F50" s="96"/>
      <c r="G50" s="61" t="s">
        <v>142</v>
      </c>
      <c r="H50" s="37">
        <f>50*40</f>
        <v>2000</v>
      </c>
      <c r="I50" s="143"/>
      <c r="J50" s="146"/>
      <c r="K50" s="73"/>
      <c r="L50" s="131"/>
      <c r="M50" s="134"/>
    </row>
    <row r="51" spans="1:13" ht="37.5" customHeight="1" x14ac:dyDescent="0.25">
      <c r="A51" s="94" t="s">
        <v>78</v>
      </c>
      <c r="B51" s="95" t="s">
        <v>77</v>
      </c>
      <c r="C51" s="96" t="s">
        <v>143</v>
      </c>
      <c r="D51" s="94" t="s">
        <v>29</v>
      </c>
      <c r="E51" s="94" t="s">
        <v>32</v>
      </c>
      <c r="F51" s="94" t="s">
        <v>56</v>
      </c>
      <c r="G51" s="13" t="s">
        <v>144</v>
      </c>
      <c r="H51" s="43">
        <f>5*2600</f>
        <v>13000</v>
      </c>
      <c r="I51" s="141">
        <f>SUM(H51:H55)</f>
        <v>21315</v>
      </c>
      <c r="J51" s="144">
        <v>8.2500000000000004E-2</v>
      </c>
      <c r="K51" s="73"/>
      <c r="L51" s="129">
        <f>SUM(K51:K55)</f>
        <v>0</v>
      </c>
      <c r="M51" s="132"/>
    </row>
    <row r="52" spans="1:13" ht="35.25" customHeight="1" x14ac:dyDescent="0.25">
      <c r="A52" s="94"/>
      <c r="B52" s="95"/>
      <c r="C52" s="96"/>
      <c r="D52" s="94"/>
      <c r="E52" s="94"/>
      <c r="F52" s="94"/>
      <c r="G52" s="13" t="s">
        <v>145</v>
      </c>
      <c r="H52" s="43">
        <v>340</v>
      </c>
      <c r="I52" s="142"/>
      <c r="J52" s="145"/>
      <c r="K52" s="73"/>
      <c r="L52" s="130"/>
      <c r="M52" s="133"/>
    </row>
    <row r="53" spans="1:13" ht="38.25" customHeight="1" x14ac:dyDescent="0.25">
      <c r="A53" s="94"/>
      <c r="B53" s="95"/>
      <c r="C53" s="96"/>
      <c r="D53" s="94"/>
      <c r="E53" s="94"/>
      <c r="F53" s="94"/>
      <c r="G53" s="13" t="s">
        <v>146</v>
      </c>
      <c r="H53" s="43">
        <f>5*1125</f>
        <v>5625</v>
      </c>
      <c r="I53" s="142"/>
      <c r="J53" s="145"/>
      <c r="K53" s="73"/>
      <c r="L53" s="130"/>
      <c r="M53" s="133"/>
    </row>
    <row r="54" spans="1:13" ht="36" customHeight="1" x14ac:dyDescent="0.25">
      <c r="A54" s="94"/>
      <c r="B54" s="95"/>
      <c r="C54" s="96"/>
      <c r="D54" s="94"/>
      <c r="E54" s="94"/>
      <c r="F54" s="94"/>
      <c r="G54" s="13" t="s">
        <v>147</v>
      </c>
      <c r="H54" s="43">
        <f>5*230</f>
        <v>1150</v>
      </c>
      <c r="I54" s="142"/>
      <c r="J54" s="145"/>
      <c r="K54" s="73"/>
      <c r="L54" s="130"/>
      <c r="M54" s="133"/>
    </row>
    <row r="55" spans="1:13" ht="36" customHeight="1" x14ac:dyDescent="0.25">
      <c r="A55" s="94"/>
      <c r="B55" s="95"/>
      <c r="C55" s="96"/>
      <c r="D55" s="94"/>
      <c r="E55" s="94"/>
      <c r="F55" s="94"/>
      <c r="G55" s="13" t="s">
        <v>148</v>
      </c>
      <c r="H55" s="43">
        <f>2*600</f>
        <v>1200</v>
      </c>
      <c r="I55" s="143"/>
      <c r="J55" s="146"/>
      <c r="K55" s="73"/>
      <c r="L55" s="131"/>
      <c r="M55" s="134"/>
    </row>
    <row r="56" spans="1:13" ht="63.75" customHeight="1" x14ac:dyDescent="0.25">
      <c r="A56" s="94" t="s">
        <v>84</v>
      </c>
      <c r="B56" s="109" t="s">
        <v>80</v>
      </c>
      <c r="C56" s="107" t="s">
        <v>149</v>
      </c>
      <c r="D56" s="107" t="s">
        <v>79</v>
      </c>
      <c r="E56" s="107" t="s">
        <v>53</v>
      </c>
      <c r="F56" s="107" t="s">
        <v>35</v>
      </c>
      <c r="G56" s="58" t="s">
        <v>121</v>
      </c>
      <c r="H56" s="37">
        <f>2*7*100</f>
        <v>1400</v>
      </c>
      <c r="I56" s="148">
        <f>H56+H57</f>
        <v>2800</v>
      </c>
      <c r="J56" s="144">
        <v>1.0800000000000001E-2</v>
      </c>
      <c r="K56" s="73"/>
      <c r="L56" s="129">
        <f>SUM(K56:K57)</f>
        <v>0</v>
      </c>
      <c r="M56" s="132"/>
    </row>
    <row r="57" spans="1:13" ht="51" customHeight="1" x14ac:dyDescent="0.25">
      <c r="A57" s="94"/>
      <c r="B57" s="110"/>
      <c r="C57" s="108"/>
      <c r="D57" s="108"/>
      <c r="E57" s="108"/>
      <c r="F57" s="108"/>
      <c r="G57" s="58" t="s">
        <v>122</v>
      </c>
      <c r="H57" s="37">
        <f>4*7*50</f>
        <v>1400</v>
      </c>
      <c r="I57" s="149"/>
      <c r="J57" s="146"/>
      <c r="K57" s="73"/>
      <c r="L57" s="131"/>
      <c r="M57" s="134"/>
    </row>
    <row r="58" spans="1:13" ht="104.25" customHeight="1" x14ac:dyDescent="0.25">
      <c r="A58" s="62" t="s">
        <v>85</v>
      </c>
      <c r="B58" s="58" t="s">
        <v>81</v>
      </c>
      <c r="C58" s="55" t="s">
        <v>150</v>
      </c>
      <c r="D58" s="48" t="s">
        <v>79</v>
      </c>
      <c r="E58" s="48" t="s">
        <v>82</v>
      </c>
      <c r="F58" s="48" t="s">
        <v>35</v>
      </c>
      <c r="G58" s="54" t="s">
        <v>123</v>
      </c>
      <c r="H58" s="37">
        <v>1260</v>
      </c>
      <c r="I58" s="46">
        <f>SUM(H58)</f>
        <v>1260</v>
      </c>
      <c r="J58" s="47">
        <v>4.8999999999999998E-3</v>
      </c>
      <c r="K58" s="74"/>
      <c r="L58" s="73">
        <f>SUM(K58)</f>
        <v>0</v>
      </c>
      <c r="M58" s="77"/>
    </row>
    <row r="59" spans="1:13" ht="39.75" customHeight="1" x14ac:dyDescent="0.25">
      <c r="A59" s="97" t="s">
        <v>124</v>
      </c>
      <c r="B59" s="98" t="s">
        <v>153</v>
      </c>
      <c r="C59" s="101" t="s">
        <v>151</v>
      </c>
      <c r="D59" s="104" t="s">
        <v>125</v>
      </c>
      <c r="E59" s="104" t="s">
        <v>126</v>
      </c>
      <c r="F59" s="101" t="s">
        <v>154</v>
      </c>
      <c r="G59" s="51" t="s">
        <v>163</v>
      </c>
      <c r="H59" s="50">
        <f>12*190</f>
        <v>2280</v>
      </c>
      <c r="I59" s="141">
        <f>H59+H60+H61+H62+H63</f>
        <v>28320</v>
      </c>
      <c r="J59" s="144">
        <v>0.1096</v>
      </c>
      <c r="K59" s="75"/>
      <c r="L59" s="129">
        <f>SUM(K59:K63)</f>
        <v>3103.75</v>
      </c>
      <c r="M59" s="132">
        <v>0.1096</v>
      </c>
    </row>
    <row r="60" spans="1:13" ht="40.5" customHeight="1" x14ac:dyDescent="0.25">
      <c r="A60" s="97"/>
      <c r="B60" s="99"/>
      <c r="C60" s="102"/>
      <c r="D60" s="105"/>
      <c r="E60" s="105"/>
      <c r="F60" s="102"/>
      <c r="G60" s="51" t="s">
        <v>164</v>
      </c>
      <c r="H60" s="50">
        <f>12*230</f>
        <v>2760</v>
      </c>
      <c r="I60" s="142"/>
      <c r="J60" s="145"/>
      <c r="K60" s="80"/>
      <c r="L60" s="130"/>
      <c r="M60" s="133"/>
    </row>
    <row r="61" spans="1:13" ht="47.25" customHeight="1" x14ac:dyDescent="0.25">
      <c r="A61" s="97"/>
      <c r="B61" s="99"/>
      <c r="C61" s="102"/>
      <c r="D61" s="105"/>
      <c r="E61" s="105"/>
      <c r="F61" s="102"/>
      <c r="G61" s="51" t="s">
        <v>165</v>
      </c>
      <c r="H61" s="50">
        <f>12*340</f>
        <v>4080</v>
      </c>
      <c r="I61" s="142"/>
      <c r="J61" s="145"/>
      <c r="K61" s="80"/>
      <c r="L61" s="130"/>
      <c r="M61" s="133"/>
    </row>
    <row r="62" spans="1:13" ht="59.25" customHeight="1" x14ac:dyDescent="0.25">
      <c r="A62" s="97"/>
      <c r="B62" s="99"/>
      <c r="C62" s="102"/>
      <c r="D62" s="105"/>
      <c r="E62" s="105"/>
      <c r="F62" s="102"/>
      <c r="G62" s="56" t="s">
        <v>155</v>
      </c>
      <c r="H62" s="57">
        <f>8*24*100</f>
        <v>19200</v>
      </c>
      <c r="I62" s="142"/>
      <c r="J62" s="145"/>
      <c r="K62" s="80">
        <v>3103.75</v>
      </c>
      <c r="L62" s="130"/>
      <c r="M62" s="133"/>
    </row>
    <row r="63" spans="1:13" ht="63" customHeight="1" x14ac:dyDescent="0.25">
      <c r="A63" s="97"/>
      <c r="B63" s="100"/>
      <c r="C63" s="103"/>
      <c r="D63" s="106"/>
      <c r="E63" s="106"/>
      <c r="F63" s="103"/>
      <c r="G63" s="49" t="s">
        <v>152</v>
      </c>
      <c r="H63" s="50">
        <v>0</v>
      </c>
      <c r="I63" s="143"/>
      <c r="J63" s="146"/>
      <c r="K63" s="80">
        <v>0</v>
      </c>
      <c r="L63" s="131"/>
      <c r="M63" s="134"/>
    </row>
    <row r="64" spans="1:13" ht="21" customHeight="1" x14ac:dyDescent="0.25">
      <c r="A64" s="90" t="s">
        <v>10</v>
      </c>
      <c r="B64" s="91"/>
      <c r="C64" s="91"/>
      <c r="D64" s="91"/>
      <c r="E64" s="91"/>
      <c r="F64" s="91"/>
      <c r="G64" s="92"/>
      <c r="H64" s="9">
        <f>SUM(H3:H63)</f>
        <v>258247.24</v>
      </c>
      <c r="I64" s="9">
        <f xml:space="preserve"> SUM(I3:I63)</f>
        <v>258247.24</v>
      </c>
      <c r="J64" s="10">
        <f xml:space="preserve"> SUM(J3:J63)</f>
        <v>1</v>
      </c>
      <c r="K64" s="78">
        <f>SUM(K3:K63)</f>
        <v>34938.770000000004</v>
      </c>
      <c r="L64" s="78">
        <f t="shared" ref="L64" si="0">SUM(L3:L63)</f>
        <v>34938.770000000004</v>
      </c>
      <c r="M64" s="79">
        <v>0.1353</v>
      </c>
    </row>
    <row r="65" spans="1:10" ht="57.75" customHeight="1" x14ac:dyDescent="0.25">
      <c r="A65" s="93"/>
      <c r="B65" s="93"/>
      <c r="C65" s="93"/>
      <c r="D65" s="2"/>
      <c r="E65" s="2"/>
      <c r="F65" s="2"/>
      <c r="G65" s="2"/>
      <c r="H65" s="3"/>
      <c r="I65" s="3"/>
      <c r="J65" s="2"/>
    </row>
    <row r="66" spans="1:10" ht="86.25" customHeight="1" x14ac:dyDescent="0.25">
      <c r="A66" s="21"/>
      <c r="B66" s="22"/>
      <c r="C66" s="2"/>
      <c r="D66" s="2"/>
      <c r="E66" s="2"/>
      <c r="F66" s="2"/>
      <c r="G66" s="2"/>
      <c r="H66" s="3"/>
      <c r="I66" s="3"/>
      <c r="J66" s="2"/>
    </row>
    <row r="67" spans="1:10" ht="224.25" customHeight="1" x14ac:dyDescent="0.25">
      <c r="A67" s="22"/>
      <c r="B67" s="22"/>
      <c r="C67" s="2"/>
      <c r="D67" s="2"/>
      <c r="E67" s="2"/>
      <c r="F67" s="2"/>
      <c r="G67" s="2"/>
      <c r="H67" s="3"/>
      <c r="I67" s="3"/>
      <c r="J67" s="2"/>
    </row>
    <row r="68" spans="1:10" x14ac:dyDescent="0.25">
      <c r="B68" s="22"/>
      <c r="C68" s="2"/>
      <c r="D68" s="2"/>
      <c r="E68" s="2"/>
      <c r="F68" s="2"/>
      <c r="G68" s="2"/>
      <c r="H68" s="3"/>
      <c r="I68" s="3"/>
      <c r="J68" s="2"/>
    </row>
    <row r="69" spans="1:10" x14ac:dyDescent="0.25">
      <c r="A69" s="24"/>
      <c r="B69" s="22"/>
      <c r="C69" s="2"/>
      <c r="D69" s="2"/>
      <c r="E69" s="2"/>
      <c r="F69" s="2"/>
      <c r="G69" s="2"/>
      <c r="H69" s="3"/>
      <c r="I69" s="3"/>
      <c r="J69" s="2"/>
    </row>
    <row r="70" spans="1:10" x14ac:dyDescent="0.25">
      <c r="A70" s="24"/>
      <c r="B70" s="22"/>
      <c r="C70" s="2"/>
      <c r="D70" s="2"/>
      <c r="E70" s="2"/>
      <c r="F70" s="2"/>
      <c r="G70" s="2"/>
      <c r="H70" s="3"/>
      <c r="I70" s="3"/>
      <c r="J70" s="2"/>
    </row>
    <row r="71" spans="1:10" x14ac:dyDescent="0.25">
      <c r="A71" s="24"/>
      <c r="B71" s="22"/>
      <c r="C71" s="2"/>
      <c r="D71" s="2"/>
      <c r="E71" s="2"/>
      <c r="F71" s="2"/>
      <c r="G71" s="2"/>
      <c r="H71" s="3"/>
      <c r="I71" s="3"/>
      <c r="J71" s="2"/>
    </row>
    <row r="72" spans="1:10" x14ac:dyDescent="0.25">
      <c r="A72" s="24"/>
      <c r="B72" s="22"/>
      <c r="C72" s="2"/>
      <c r="D72" s="2"/>
      <c r="E72" s="2"/>
      <c r="F72" s="2"/>
      <c r="G72" s="2"/>
      <c r="H72" s="3"/>
      <c r="I72" s="3"/>
      <c r="J72" s="2"/>
    </row>
    <row r="73" spans="1:10" x14ac:dyDescent="0.25">
      <c r="A73" s="24"/>
      <c r="B73" s="22"/>
      <c r="C73" s="2"/>
      <c r="D73" s="2"/>
      <c r="E73" s="2"/>
      <c r="F73" s="2"/>
      <c r="G73" s="2"/>
      <c r="H73" s="3"/>
      <c r="I73" s="3"/>
      <c r="J73" s="2"/>
    </row>
    <row r="74" spans="1:10" x14ac:dyDescent="0.25">
      <c r="A74" s="24"/>
      <c r="B74" s="22"/>
      <c r="C74" s="2"/>
      <c r="D74" s="2"/>
      <c r="E74" s="2"/>
      <c r="F74" s="2"/>
      <c r="G74" s="2"/>
      <c r="H74" s="3"/>
      <c r="I74" s="3"/>
      <c r="J74" s="2"/>
    </row>
    <row r="75" spans="1:10" x14ac:dyDescent="0.25">
      <c r="A75" s="24"/>
      <c r="B75" s="22"/>
      <c r="C75" s="2"/>
      <c r="D75" s="2"/>
      <c r="E75" s="2"/>
      <c r="F75" s="2"/>
      <c r="G75" s="2"/>
      <c r="H75" s="3"/>
      <c r="I75" s="3"/>
      <c r="J75" s="2"/>
    </row>
    <row r="76" spans="1:10" x14ac:dyDescent="0.25">
      <c r="A76" s="24"/>
      <c r="B76" s="22"/>
      <c r="C76" s="2"/>
      <c r="D76" s="2"/>
      <c r="E76" s="2"/>
      <c r="F76" s="2"/>
      <c r="G76" s="2"/>
      <c r="H76" s="3"/>
      <c r="I76" s="3"/>
      <c r="J76" s="2"/>
    </row>
    <row r="77" spans="1:10" x14ac:dyDescent="0.25">
      <c r="A77" s="24"/>
      <c r="B77" s="22"/>
      <c r="C77" s="2"/>
      <c r="D77" s="2"/>
      <c r="E77" s="2"/>
      <c r="F77" s="2"/>
      <c r="G77" s="2"/>
      <c r="H77" s="3"/>
      <c r="I77" s="3"/>
      <c r="J77" s="2"/>
    </row>
    <row r="78" spans="1:10" x14ac:dyDescent="0.25">
      <c r="A78" s="24"/>
      <c r="B78" s="22"/>
      <c r="C78" s="2"/>
      <c r="D78" s="2"/>
      <c r="E78" s="2"/>
      <c r="F78" s="2"/>
      <c r="G78" s="2"/>
      <c r="H78" s="3"/>
      <c r="I78" s="3"/>
      <c r="J78" s="2"/>
    </row>
    <row r="79" spans="1:10" x14ac:dyDescent="0.25">
      <c r="A79" s="24"/>
      <c r="B79" s="22"/>
      <c r="C79" s="2"/>
      <c r="D79" s="2"/>
      <c r="E79" s="2"/>
      <c r="F79" s="2"/>
      <c r="G79" s="2"/>
      <c r="H79" s="3"/>
      <c r="I79" s="3"/>
      <c r="J79" s="2"/>
    </row>
    <row r="80" spans="1:10" x14ac:dyDescent="0.25">
      <c r="A80" s="24"/>
      <c r="B80" s="22"/>
      <c r="C80" s="2"/>
      <c r="D80" s="2"/>
      <c r="E80" s="2"/>
      <c r="F80" s="2"/>
      <c r="G80" s="2"/>
      <c r="H80" s="3"/>
      <c r="I80" s="3"/>
      <c r="J80" s="2"/>
    </row>
    <row r="81" spans="1:10" x14ac:dyDescent="0.25">
      <c r="A81" s="24"/>
      <c r="B81" s="22"/>
      <c r="C81" s="2"/>
      <c r="D81" s="2"/>
      <c r="E81" s="2"/>
      <c r="F81" s="2"/>
      <c r="G81" s="2"/>
      <c r="H81" s="3"/>
      <c r="I81" s="3"/>
      <c r="J81" s="2"/>
    </row>
    <row r="82" spans="1:10" x14ac:dyDescent="0.25">
      <c r="A82" s="24"/>
      <c r="B82" s="22"/>
      <c r="C82" s="2"/>
      <c r="D82" s="2"/>
      <c r="E82" s="2"/>
      <c r="F82" s="2"/>
      <c r="G82" s="2"/>
      <c r="H82" s="3"/>
      <c r="I82" s="3"/>
      <c r="J82" s="2"/>
    </row>
    <row r="83" spans="1:10" x14ac:dyDescent="0.25">
      <c r="A83" s="24"/>
      <c r="B83" s="22"/>
      <c r="C83" s="2"/>
      <c r="D83" s="2"/>
      <c r="E83" s="2"/>
      <c r="F83" s="2"/>
      <c r="G83" s="2"/>
      <c r="H83" s="3"/>
      <c r="I83" s="3"/>
      <c r="J83" s="2"/>
    </row>
    <row r="84" spans="1:10" x14ac:dyDescent="0.25">
      <c r="A84" s="24"/>
      <c r="B84" s="22"/>
      <c r="C84" s="2"/>
      <c r="D84" s="2"/>
      <c r="E84" s="2"/>
      <c r="F84" s="2"/>
      <c r="G84" s="2"/>
      <c r="H84" s="3"/>
      <c r="I84" s="3"/>
      <c r="J84" s="2"/>
    </row>
    <row r="85" spans="1:10" x14ac:dyDescent="0.25">
      <c r="A85" s="24"/>
      <c r="B85" s="22"/>
      <c r="C85" s="2"/>
      <c r="D85" s="2"/>
      <c r="E85" s="2"/>
      <c r="F85" s="2"/>
      <c r="G85" s="2"/>
      <c r="H85" s="3"/>
      <c r="I85" s="3"/>
      <c r="J85" s="2"/>
    </row>
    <row r="86" spans="1:10" x14ac:dyDescent="0.25">
      <c r="A86" s="24"/>
      <c r="B86" s="22"/>
      <c r="C86" s="2"/>
      <c r="D86" s="2"/>
      <c r="E86" s="2"/>
      <c r="F86" s="2"/>
      <c r="G86" s="2"/>
      <c r="H86" s="3"/>
      <c r="I86" s="3"/>
      <c r="J86" s="2"/>
    </row>
    <row r="87" spans="1:10" x14ac:dyDescent="0.25">
      <c r="A87" s="24"/>
      <c r="B87" s="22"/>
      <c r="C87" s="2"/>
      <c r="D87" s="2"/>
      <c r="E87" s="2"/>
      <c r="F87" s="2"/>
      <c r="G87" s="2"/>
      <c r="H87" s="3"/>
      <c r="I87" s="3"/>
      <c r="J87" s="2"/>
    </row>
    <row r="88" spans="1:10" x14ac:dyDescent="0.25">
      <c r="A88" s="24"/>
      <c r="B88" s="22"/>
      <c r="C88" s="2"/>
      <c r="D88" s="2"/>
      <c r="E88" s="2"/>
      <c r="F88" s="2"/>
      <c r="G88" s="2"/>
      <c r="H88" s="3"/>
      <c r="I88" s="3"/>
      <c r="J88" s="2"/>
    </row>
    <row r="89" spans="1:10" x14ac:dyDescent="0.25">
      <c r="A89" s="24"/>
      <c r="B89" s="22"/>
      <c r="C89" s="2"/>
      <c r="D89" s="2"/>
      <c r="E89" s="2"/>
      <c r="F89" s="2"/>
      <c r="G89" s="2"/>
      <c r="H89" s="3"/>
      <c r="I89" s="3"/>
      <c r="J89" s="2"/>
    </row>
    <row r="90" spans="1:10" x14ac:dyDescent="0.25">
      <c r="A90" s="24"/>
      <c r="B90" s="22"/>
      <c r="C90" s="2"/>
      <c r="D90" s="2"/>
      <c r="E90" s="2"/>
      <c r="F90" s="2"/>
      <c r="G90" s="2"/>
      <c r="H90" s="3"/>
      <c r="I90" s="3"/>
      <c r="J90" s="2"/>
    </row>
    <row r="91" spans="1:10" x14ac:dyDescent="0.25">
      <c r="A91" s="24"/>
      <c r="B91" s="22"/>
      <c r="C91" s="2"/>
      <c r="D91" s="2"/>
      <c r="E91" s="2"/>
      <c r="F91" s="2"/>
      <c r="G91" s="2"/>
      <c r="H91" s="3"/>
      <c r="I91" s="3"/>
      <c r="J91" s="2"/>
    </row>
    <row r="92" spans="1:10" x14ac:dyDescent="0.25">
      <c r="A92" s="24"/>
      <c r="B92" s="22"/>
      <c r="C92" s="2"/>
      <c r="D92" s="2"/>
      <c r="E92" s="2"/>
      <c r="F92" s="2"/>
      <c r="G92" s="2"/>
      <c r="H92" s="3"/>
      <c r="I92" s="3"/>
      <c r="J92" s="2"/>
    </row>
    <row r="93" spans="1:10" x14ac:dyDescent="0.25">
      <c r="A93" s="24"/>
      <c r="B93" s="22"/>
      <c r="C93" s="2"/>
      <c r="D93" s="2"/>
      <c r="E93" s="2"/>
      <c r="F93" s="2"/>
      <c r="G93" s="2"/>
      <c r="H93" s="3"/>
      <c r="I93" s="3"/>
      <c r="J93" s="2"/>
    </row>
    <row r="94" spans="1:10" x14ac:dyDescent="0.25">
      <c r="A94" s="24"/>
      <c r="B94" s="22"/>
      <c r="C94" s="2"/>
      <c r="D94" s="2"/>
      <c r="E94" s="2"/>
      <c r="F94" s="2"/>
      <c r="G94" s="2"/>
      <c r="H94" s="3"/>
      <c r="I94" s="3"/>
      <c r="J94" s="2"/>
    </row>
    <row r="95" spans="1:10" x14ac:dyDescent="0.25">
      <c r="A95" s="24"/>
      <c r="B95" s="22"/>
      <c r="C95" s="2"/>
      <c r="D95" s="2"/>
      <c r="E95" s="2"/>
      <c r="F95" s="2"/>
      <c r="G95" s="2"/>
      <c r="H95" s="3"/>
      <c r="I95" s="3"/>
      <c r="J95" s="2"/>
    </row>
    <row r="96" spans="1:10" x14ac:dyDescent="0.25">
      <c r="A96" s="24"/>
      <c r="B96" s="22"/>
      <c r="C96" s="2"/>
      <c r="D96" s="2"/>
      <c r="E96" s="2"/>
      <c r="F96" s="2"/>
      <c r="G96" s="2"/>
      <c r="H96" s="3"/>
      <c r="I96" s="3"/>
      <c r="J96" s="2"/>
    </row>
    <row r="97" spans="1:10" x14ac:dyDescent="0.25">
      <c r="A97" s="24"/>
      <c r="B97" s="22"/>
      <c r="C97" s="2"/>
      <c r="D97" s="2"/>
      <c r="E97" s="2"/>
      <c r="F97" s="2"/>
      <c r="G97" s="2"/>
      <c r="H97" s="3"/>
      <c r="I97" s="3"/>
      <c r="J97" s="2"/>
    </row>
    <row r="98" spans="1:10" x14ac:dyDescent="0.25">
      <c r="A98" s="24"/>
      <c r="B98" s="22"/>
      <c r="C98" s="2"/>
      <c r="D98" s="2"/>
      <c r="E98" s="2"/>
      <c r="F98" s="2"/>
      <c r="G98" s="2"/>
      <c r="H98" s="3"/>
      <c r="I98" s="3"/>
      <c r="J98" s="2"/>
    </row>
    <row r="99" spans="1:10" x14ac:dyDescent="0.25">
      <c r="A99" s="24"/>
      <c r="B99" s="22"/>
      <c r="C99" s="2"/>
      <c r="D99" s="2"/>
      <c r="E99" s="2"/>
      <c r="F99" s="2"/>
      <c r="G99" s="2"/>
      <c r="H99" s="3"/>
      <c r="I99" s="3"/>
      <c r="J99" s="2"/>
    </row>
    <row r="100" spans="1:10" x14ac:dyDescent="0.25">
      <c r="A100" s="24"/>
      <c r="B100" s="22"/>
      <c r="C100" s="2"/>
      <c r="D100" s="2"/>
      <c r="E100" s="2"/>
      <c r="F100" s="2"/>
      <c r="G100" s="2"/>
      <c r="H100" s="3"/>
      <c r="I100" s="3"/>
      <c r="J100" s="2"/>
    </row>
    <row r="101" spans="1:10" x14ac:dyDescent="0.25">
      <c r="A101" s="24"/>
      <c r="B101" s="22"/>
      <c r="C101" s="2"/>
      <c r="D101" s="2"/>
      <c r="E101" s="2"/>
      <c r="F101" s="2"/>
      <c r="G101" s="2"/>
      <c r="H101" s="3"/>
      <c r="I101" s="3"/>
      <c r="J101" s="2"/>
    </row>
    <row r="102" spans="1:10" x14ac:dyDescent="0.25">
      <c r="A102" s="25"/>
      <c r="B102" s="26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25"/>
      <c r="B103" s="26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25"/>
      <c r="B104" s="26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25"/>
      <c r="B105" s="26"/>
      <c r="C105" s="1"/>
      <c r="D105" s="1"/>
      <c r="E105" s="1"/>
      <c r="F105" s="1"/>
      <c r="G105" s="1"/>
      <c r="H105" s="1"/>
      <c r="I105" s="1"/>
      <c r="J105" s="1"/>
    </row>
  </sheetData>
  <mergeCells count="105">
    <mergeCell ref="M32:M33"/>
    <mergeCell ref="L51:L55"/>
    <mergeCell ref="M51:M55"/>
    <mergeCell ref="L56:L57"/>
    <mergeCell ref="M56:M57"/>
    <mergeCell ref="L59:L63"/>
    <mergeCell ref="M59:M63"/>
    <mergeCell ref="L35:L37"/>
    <mergeCell ref="M35:M37"/>
    <mergeCell ref="L38:L43"/>
    <mergeCell ref="M38:M43"/>
    <mergeCell ref="L45:L50"/>
    <mergeCell ref="M45:M50"/>
    <mergeCell ref="L7:L11"/>
    <mergeCell ref="M7:M11"/>
    <mergeCell ref="L17:L22"/>
    <mergeCell ref="M17:M22"/>
    <mergeCell ref="L23:L29"/>
    <mergeCell ref="M23:M29"/>
    <mergeCell ref="I59:I63"/>
    <mergeCell ref="J59:J63"/>
    <mergeCell ref="A1:C1"/>
    <mergeCell ref="I51:I55"/>
    <mergeCell ref="I56:I57"/>
    <mergeCell ref="J56:J57"/>
    <mergeCell ref="J51:J55"/>
    <mergeCell ref="I45:I50"/>
    <mergeCell ref="J45:J50"/>
    <mergeCell ref="I38:I43"/>
    <mergeCell ref="J35:J37"/>
    <mergeCell ref="J38:J43"/>
    <mergeCell ref="I7:I11"/>
    <mergeCell ref="J7:J11"/>
    <mergeCell ref="I23:I29"/>
    <mergeCell ref="J23:J29"/>
    <mergeCell ref="I35:I37"/>
    <mergeCell ref="L32:L33"/>
    <mergeCell ref="B17:B22"/>
    <mergeCell ref="J17:J22"/>
    <mergeCell ref="J32:J33"/>
    <mergeCell ref="E45:E50"/>
    <mergeCell ref="F45:F50"/>
    <mergeCell ref="F35:F37"/>
    <mergeCell ref="E35:E37"/>
    <mergeCell ref="F38:F43"/>
    <mergeCell ref="A45:A50"/>
    <mergeCell ref="E38:E43"/>
    <mergeCell ref="G21:G22"/>
    <mergeCell ref="H21:H22"/>
    <mergeCell ref="I32:I33"/>
    <mergeCell ref="I17:I22"/>
    <mergeCell ref="B45:B50"/>
    <mergeCell ref="C45:C50"/>
    <mergeCell ref="D45:D50"/>
    <mergeCell ref="C32:C33"/>
    <mergeCell ref="C38:C43"/>
    <mergeCell ref="D38:D43"/>
    <mergeCell ref="A38:A43"/>
    <mergeCell ref="B38:B43"/>
    <mergeCell ref="A32:A33"/>
    <mergeCell ref="B32:B33"/>
    <mergeCell ref="F7:F11"/>
    <mergeCell ref="E7:E11"/>
    <mergeCell ref="D7:D11"/>
    <mergeCell ref="C7:C11"/>
    <mergeCell ref="B7:B11"/>
    <mergeCell ref="B35:B37"/>
    <mergeCell ref="A35:A37"/>
    <mergeCell ref="C35:C37"/>
    <mergeCell ref="D35:D37"/>
    <mergeCell ref="C17:C22"/>
    <mergeCell ref="F17:F22"/>
    <mergeCell ref="D23:D29"/>
    <mergeCell ref="F23:F29"/>
    <mergeCell ref="D32:D33"/>
    <mergeCell ref="E32:E33"/>
    <mergeCell ref="F32:F33"/>
    <mergeCell ref="E17:E22"/>
    <mergeCell ref="E23:E29"/>
    <mergeCell ref="C23:C29"/>
    <mergeCell ref="A7:A11"/>
    <mergeCell ref="D17:D22"/>
    <mergeCell ref="A23:A29"/>
    <mergeCell ref="B23:B29"/>
    <mergeCell ref="A17:A22"/>
    <mergeCell ref="A64:G64"/>
    <mergeCell ref="A65:C65"/>
    <mergeCell ref="E51:E55"/>
    <mergeCell ref="A51:A55"/>
    <mergeCell ref="B51:B55"/>
    <mergeCell ref="D51:D55"/>
    <mergeCell ref="C51:C55"/>
    <mergeCell ref="F51:F55"/>
    <mergeCell ref="A59:A63"/>
    <mergeCell ref="B59:B63"/>
    <mergeCell ref="C59:C63"/>
    <mergeCell ref="D59:D63"/>
    <mergeCell ref="E59:E63"/>
    <mergeCell ref="F59:F63"/>
    <mergeCell ref="F56:F57"/>
    <mergeCell ref="E56:E57"/>
    <mergeCell ref="D56:D57"/>
    <mergeCell ref="C56:C57"/>
    <mergeCell ref="B56:B57"/>
    <mergeCell ref="A56:A57"/>
  </mergeCells>
  <phoneticPr fontId="6" type="noConversion"/>
  <pageMargins left="0" right="0" top="0.19685039370078741" bottom="0.19685039370078741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2021-11-17T18:24:41Z</cp:lastPrinted>
  <dcterms:created xsi:type="dcterms:W3CDTF">2016-10-19T13:11:49Z</dcterms:created>
  <dcterms:modified xsi:type="dcterms:W3CDTF">2023-07-18T14:29:30Z</dcterms:modified>
</cp:coreProperties>
</file>